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3700" windowHeight="15345" tabRatio="866" activeTab="0"/>
  </bookViews>
  <sheets>
    <sheet name="Open Trades" sheetId="1" r:id="rId1"/>
    <sheet name="Closed Trades" sheetId="2" r:id="rId2"/>
    <sheet name="Trades and Divs" sheetId="3" r:id="rId3"/>
    <sheet name="Journal" sheetId="4" r:id="rId4"/>
    <sheet name="Trading Ruler and Calculator" sheetId="5" r:id="rId5"/>
    <sheet name="Risk Reward" sheetId="6" r:id="rId6"/>
    <sheet name="Break Even Calculator" sheetId="7" r:id="rId7"/>
    <sheet name="Fibonacci Calculator" sheetId="8" r:id="rId8"/>
    <sheet name="Market Cycles" sheetId="9" r:id="rId9"/>
    <sheet name="Returns Benchmark Grader" sheetId="10" r:id="rId10"/>
  </sheets>
  <definedNames>
    <definedName name="_xlnm.Print_Area" localSheetId="3">'Journal'!$A$1:$M$38</definedName>
  </definedNames>
  <calcPr fullCalcOnLoad="1"/>
</workbook>
</file>

<file path=xl/comments6.xml><?xml version="1.0" encoding="utf-8"?>
<comments xmlns="http://schemas.openxmlformats.org/spreadsheetml/2006/main">
  <authors>
    <author>Jason Prestwidge</author>
  </authors>
  <commentList>
    <comment ref="H3" authorId="0">
      <text>
        <r>
          <rPr>
            <sz val="10"/>
            <rFont val="Tahoma"/>
            <family val="2"/>
          </rPr>
          <t xml:space="preserve">This should be your total </t>
        </r>
        <r>
          <rPr>
            <b/>
            <sz val="10"/>
            <rFont val="Tahoma"/>
            <family val="2"/>
          </rPr>
          <t>available</t>
        </r>
        <r>
          <rPr>
            <sz val="10"/>
            <rFont val="Tahoma"/>
            <family val="2"/>
          </rPr>
          <t xml:space="preserve"> capital, (starting capital - open positions)</t>
        </r>
        <r>
          <rPr>
            <sz val="9"/>
            <rFont val="Tahoma"/>
            <family val="0"/>
          </rPr>
          <t xml:space="preserve">
</t>
        </r>
      </text>
    </comment>
    <comment ref="H4" authorId="0">
      <text>
        <r>
          <rPr>
            <sz val="10"/>
            <rFont val="Tahoma"/>
            <family val="2"/>
          </rPr>
          <t xml:space="preserve">I would suggest that </t>
        </r>
        <r>
          <rPr>
            <b/>
            <sz val="10"/>
            <rFont val="Tahoma"/>
            <family val="2"/>
          </rPr>
          <t>2%</t>
        </r>
        <r>
          <rPr>
            <sz val="10"/>
            <rFont val="Tahoma"/>
            <family val="2"/>
          </rPr>
          <t xml:space="preserve"> be your maximum risk, preferably less</t>
        </r>
        <r>
          <rPr>
            <sz val="9"/>
            <rFont val="Tahoma"/>
            <family val="0"/>
          </rPr>
          <t xml:space="preserve">
</t>
        </r>
      </text>
    </comment>
    <comment ref="B9" authorId="0">
      <text>
        <r>
          <rPr>
            <sz val="10"/>
            <rFont val="Tahoma"/>
            <family val="2"/>
          </rPr>
          <t>A good rule of thumb is to use your systems signal day's high as the trigger</t>
        </r>
        <r>
          <rPr>
            <sz val="9"/>
            <rFont val="Tahoma"/>
            <family val="0"/>
          </rPr>
          <t xml:space="preserve">
</t>
        </r>
      </text>
    </comment>
    <comment ref="H10" authorId="0">
      <text>
        <r>
          <rPr>
            <sz val="9"/>
            <rFont val="Tahoma"/>
            <family val="2"/>
          </rPr>
          <t xml:space="preserve"> If</t>
        </r>
        <r>
          <rPr>
            <sz val="10"/>
            <rFont val="Tahoma"/>
            <family val="2"/>
          </rPr>
          <t xml:space="preserve"> this figure equals your entire account, it means that the risk on this trade is extremely small and you may use whatever amount you feel comfortable with.
 Because if your stop is hit you cannot lose anymore than your risk %</t>
        </r>
      </text>
    </comment>
    <comment ref="B11" authorId="0">
      <text>
        <r>
          <rPr>
            <sz val="10"/>
            <rFont val="Tahoma"/>
            <family val="2"/>
          </rPr>
          <t>Last minor swing low, 13 day EMA or countback line are some good examples.</t>
        </r>
        <r>
          <rPr>
            <sz val="9"/>
            <rFont val="Tahoma"/>
            <family val="0"/>
          </rPr>
          <t xml:space="preserve">
</t>
        </r>
      </text>
    </comment>
  </commentList>
</comments>
</file>

<file path=xl/sharedStrings.xml><?xml version="1.0" encoding="utf-8"?>
<sst xmlns="http://schemas.openxmlformats.org/spreadsheetml/2006/main" count="871" uniqueCount="229">
  <si>
    <t>Stock</t>
  </si>
  <si>
    <t>Buy Date</t>
  </si>
  <si>
    <t>Buy Amount</t>
  </si>
  <si>
    <t>Price</t>
  </si>
  <si>
    <t>Brokerage &amp; Stamp duty</t>
  </si>
  <si>
    <t>Net Cost</t>
  </si>
  <si>
    <t>Sell Date</t>
  </si>
  <si>
    <t>Sell Amount</t>
  </si>
  <si>
    <t>Net Return</t>
  </si>
  <si>
    <t>presto@mania.com.au</t>
  </si>
  <si>
    <r>
      <t>Profit</t>
    </r>
    <r>
      <rPr>
        <b/>
        <sz val="11"/>
        <rFont val="Arial"/>
        <family val="2"/>
      </rPr>
      <t xml:space="preserve"> / </t>
    </r>
    <r>
      <rPr>
        <b/>
        <sz val="11"/>
        <color indexed="10"/>
        <rFont val="Arial"/>
        <family val="2"/>
      </rPr>
      <t xml:space="preserve">Loss </t>
    </r>
    <r>
      <rPr>
        <b/>
        <sz val="11"/>
        <color indexed="8"/>
        <rFont val="Arial"/>
        <family val="2"/>
      </rPr>
      <t>$</t>
    </r>
  </si>
  <si>
    <r>
      <t>Profit</t>
    </r>
    <r>
      <rPr>
        <b/>
        <sz val="11"/>
        <rFont val="Arial"/>
        <family val="2"/>
      </rPr>
      <t xml:space="preserve"> / </t>
    </r>
    <r>
      <rPr>
        <b/>
        <sz val="11"/>
        <color indexed="10"/>
        <rFont val="Arial"/>
        <family val="2"/>
      </rPr>
      <t xml:space="preserve">Loss </t>
    </r>
    <r>
      <rPr>
        <b/>
        <sz val="11"/>
        <color indexed="8"/>
        <rFont val="Arial"/>
        <family val="2"/>
      </rPr>
      <t>%</t>
    </r>
  </si>
  <si>
    <t>Parcel Size v Risk</t>
  </si>
  <si>
    <t>Account Details:</t>
  </si>
  <si>
    <t xml:space="preserve">Account size: </t>
  </si>
  <si>
    <t>Brokerage/St'duty:</t>
  </si>
  <si>
    <t>( one way )</t>
  </si>
  <si>
    <t>Max % stoploss for total account:</t>
  </si>
  <si>
    <t xml:space="preserve">( this figure must let you sleep at night)  </t>
  </si>
  <si>
    <t>Trade Details:</t>
  </si>
  <si>
    <t>All figures include total brokerage in &amp; out.</t>
  </si>
  <si>
    <t>Entry trigger:</t>
  </si>
  <si>
    <t>Risk Reward Ratio:</t>
  </si>
  <si>
    <t>Projected target:</t>
  </si>
  <si>
    <t>( nearest resistance, pattern projection etc)</t>
  </si>
  <si>
    <t>Total cost:</t>
  </si>
  <si>
    <t>Stoploss:</t>
  </si>
  <si>
    <t>( must be a logical technical point )</t>
  </si>
  <si>
    <t>Parcel size required:</t>
  </si>
  <si>
    <t>Risk:</t>
  </si>
  <si>
    <r>
      <t>Breakeven price</t>
    </r>
    <r>
      <rPr>
        <b/>
        <sz val="10"/>
        <color indexed="12"/>
        <rFont val="Arial"/>
        <family val="2"/>
      </rPr>
      <t>(inc brokerage)</t>
    </r>
    <r>
      <rPr>
        <b/>
        <sz val="10"/>
        <rFont val="Arial"/>
        <family val="2"/>
      </rPr>
      <t>:</t>
    </r>
  </si>
  <si>
    <t>Conclusions:</t>
  </si>
  <si>
    <t>Dollars lost if stopped out:</t>
  </si>
  <si>
    <r>
      <t xml:space="preserve">% </t>
    </r>
    <r>
      <rPr>
        <b/>
        <sz val="10"/>
        <color indexed="10"/>
        <rFont val="Arial"/>
        <family val="2"/>
      </rPr>
      <t>loss</t>
    </r>
    <r>
      <rPr>
        <b/>
        <sz val="10"/>
        <rFont val="Arial"/>
        <family val="2"/>
      </rPr>
      <t xml:space="preserve"> of </t>
    </r>
    <r>
      <rPr>
        <b/>
        <sz val="10"/>
        <color indexed="8"/>
        <rFont val="Arial"/>
        <family val="2"/>
      </rPr>
      <t>total account</t>
    </r>
  </si>
  <si>
    <r>
      <t xml:space="preserve">% </t>
    </r>
    <r>
      <rPr>
        <b/>
        <sz val="10"/>
        <color indexed="10"/>
        <rFont val="Arial"/>
        <family val="2"/>
      </rPr>
      <t>loss</t>
    </r>
    <r>
      <rPr>
        <b/>
        <sz val="10"/>
        <rFont val="Arial"/>
        <family val="2"/>
      </rPr>
      <t xml:space="preserve"> of </t>
    </r>
    <r>
      <rPr>
        <b/>
        <sz val="10"/>
        <color indexed="8"/>
        <rFont val="Arial"/>
        <family val="2"/>
      </rPr>
      <t>trade</t>
    </r>
  </si>
  <si>
    <t>Dollars gained if target hit:</t>
  </si>
  <si>
    <r>
      <t xml:space="preserve">% </t>
    </r>
    <r>
      <rPr>
        <b/>
        <sz val="10"/>
        <color indexed="57"/>
        <rFont val="Arial"/>
        <family val="2"/>
      </rPr>
      <t>profit</t>
    </r>
    <r>
      <rPr>
        <b/>
        <sz val="10"/>
        <rFont val="Arial"/>
        <family val="2"/>
      </rPr>
      <t xml:space="preserve"> of </t>
    </r>
    <r>
      <rPr>
        <b/>
        <sz val="10"/>
        <color indexed="8"/>
        <rFont val="Arial"/>
        <family val="2"/>
      </rPr>
      <t>trade</t>
    </r>
  </si>
  <si>
    <r>
      <t xml:space="preserve">% </t>
    </r>
    <r>
      <rPr>
        <b/>
        <sz val="10"/>
        <color indexed="57"/>
        <rFont val="Arial"/>
        <family val="2"/>
      </rPr>
      <t>profit</t>
    </r>
    <r>
      <rPr>
        <b/>
        <sz val="10"/>
        <rFont val="Arial"/>
        <family val="2"/>
      </rPr>
      <t xml:space="preserve"> of</t>
    </r>
    <r>
      <rPr>
        <b/>
        <sz val="10"/>
        <color indexed="12"/>
        <rFont val="Arial"/>
        <family val="2"/>
      </rPr>
      <t xml:space="preserve"> </t>
    </r>
    <r>
      <rPr>
        <b/>
        <sz val="10"/>
        <color indexed="8"/>
        <rFont val="Arial"/>
        <family val="2"/>
      </rPr>
      <t>total account</t>
    </r>
  </si>
  <si>
    <t>Enter Blue Cells Only</t>
  </si>
  <si>
    <t xml:space="preserve">* This calculates the price needed to </t>
  </si>
  <si>
    <t>breakeven when you have averaged down on a particular stock.</t>
  </si>
  <si>
    <t xml:space="preserve">* Never average down just to play catch up, </t>
  </si>
  <si>
    <t>only re-enter at lower price if a buy signal is given.</t>
  </si>
  <si>
    <t>* Enter values in blue cells only.</t>
  </si>
  <si>
    <t>*You need to close all trades at a price of</t>
  </si>
  <si>
    <t xml:space="preserve">  To breakeven .</t>
  </si>
  <si>
    <t>Entry</t>
  </si>
  <si>
    <t xml:space="preserve">Cost </t>
  </si>
  <si>
    <t xml:space="preserve">Price </t>
  </si>
  <si>
    <t>Brokerage</t>
  </si>
  <si>
    <t xml:space="preserve">Size </t>
  </si>
  <si>
    <t>Estimated Closing Brokerage:</t>
  </si>
  <si>
    <t>Average Down Breakeven Exit Strategy</t>
  </si>
  <si>
    <t xml:space="preserve">Elliot Wave Count / Fibonacci </t>
  </si>
  <si>
    <t>* These calculations are to get the wave 5 target range of the major moves.</t>
  </si>
  <si>
    <t>* Insert starting point figures i.e.: major top/bottom.</t>
  </si>
  <si>
    <t>* Insert wave 1 ,2 , 3 &amp; 4 figures if you have them.</t>
  </si>
  <si>
    <t>* And the calculated figure is the approximate wave 5 target band.</t>
  </si>
  <si>
    <t>* Wave 2, 3 or 4 targets can be found around the 50% - 61.8% retracement levels</t>
  </si>
  <si>
    <t>Stock:</t>
  </si>
  <si>
    <t xml:space="preserve"> Approx' value of point 2  </t>
  </si>
  <si>
    <t xml:space="preserve"> if you haven't already got it</t>
  </si>
  <si>
    <t>Start point:</t>
  </si>
  <si>
    <t xml:space="preserve"> can usually fall around these  </t>
  </si>
  <si>
    <t xml:space="preserve"> fibonacci levels</t>
  </si>
  <si>
    <t>Wave 1 point:</t>
  </si>
  <si>
    <t>Wave 2 point:</t>
  </si>
  <si>
    <t xml:space="preserve"> Approx' value of point 4  </t>
  </si>
  <si>
    <t>Wave 3 point:</t>
  </si>
  <si>
    <t xml:space="preserve"> fibonacci level,s</t>
  </si>
  <si>
    <t>Wave 4 point:</t>
  </si>
  <si>
    <t xml:space="preserve">  Wave 5 target range :  {</t>
  </si>
  <si>
    <t>GE</t>
  </si>
  <si>
    <t>SPX</t>
  </si>
  <si>
    <t>Today's Close</t>
  </si>
  <si>
    <t>Market cycles</t>
  </si>
  <si>
    <t>Prestwidge T.A.C.T 2000</t>
  </si>
  <si>
    <t>presto1@ozemail.com.au</t>
  </si>
  <si>
    <t>* Throughout history, the market has shown that it can be cyclical in nature.</t>
  </si>
  <si>
    <t>* By knowing when certain months have a higher probability to rally,</t>
  </si>
  <si>
    <t>you can watch the market carefully at those periods for buying opportunities.</t>
  </si>
  <si>
    <t>and below that the % probability of a rally or sell-off.</t>
  </si>
  <si>
    <t>Month:</t>
  </si>
  <si>
    <t>RALLY</t>
  </si>
  <si>
    <t>FALLS</t>
  </si>
  <si>
    <t>FLAT</t>
  </si>
  <si>
    <t>January</t>
  </si>
  <si>
    <t>F</t>
  </si>
  <si>
    <t>February</t>
  </si>
  <si>
    <t>March</t>
  </si>
  <si>
    <t>April</t>
  </si>
  <si>
    <t>May</t>
  </si>
  <si>
    <t>June</t>
  </si>
  <si>
    <t>July</t>
  </si>
  <si>
    <t>August</t>
  </si>
  <si>
    <t>September</t>
  </si>
  <si>
    <t>October</t>
  </si>
  <si>
    <t>November</t>
  </si>
  <si>
    <t>December</t>
  </si>
  <si>
    <t>Chances of a rally in %</t>
  </si>
  <si>
    <t>Chances of a decline in %</t>
  </si>
  <si>
    <t>Minimum return benchmark:</t>
  </si>
  <si>
    <t>copyright Prestwidge T.A.C.T</t>
  </si>
  <si>
    <t xml:space="preserve">* Place the annual CMA rate in the blue cells </t>
  </si>
  <si>
    <t>* Place the total buy/sell amounts in table below.</t>
  </si>
  <si>
    <t>* The calculated figures in the top table, tell you the returns per $1000 in the CMA for 3, 6, 9 or 12 months.</t>
  </si>
  <si>
    <t>* The figures in the lower table are the returns per $1000 required to beat the CMA benchmark,</t>
  </si>
  <si>
    <t xml:space="preserve"> and how much you beat or didn't beat the CMA benchmark by.</t>
  </si>
  <si>
    <t>Calculating the bench mark for an initial investment of $1000</t>
  </si>
  <si>
    <t>in a cash management account.</t>
  </si>
  <si>
    <t xml:space="preserve">                         Periods cash invested for:</t>
  </si>
  <si>
    <t xml:space="preserve">              QTR:</t>
  </si>
  <si>
    <t>CMA rate:</t>
  </si>
  <si>
    <t>MTH rate:</t>
  </si>
  <si>
    <t>Acc Total:</t>
  </si>
  <si>
    <t>3 months</t>
  </si>
  <si>
    <t>6 months</t>
  </si>
  <si>
    <t>9 months</t>
  </si>
  <si>
    <t>12 months</t>
  </si>
  <si>
    <t>1st quarter  00/01</t>
  </si>
  <si>
    <t>2nd quarter  00/01</t>
  </si>
  <si>
    <t>3rd quarter 00/01</t>
  </si>
  <si>
    <t>4th quarter 00/01</t>
  </si>
  <si>
    <t>Applying the benchmark to compare your trades against the CMA.</t>
  </si>
  <si>
    <t>CMA Return per"000</t>
  </si>
  <si>
    <t>Buy Total</t>
  </si>
  <si>
    <t>TTL $ ret req     per "000</t>
  </si>
  <si>
    <t>Sell Total</t>
  </si>
  <si>
    <t>Times better then CMA</t>
  </si>
  <si>
    <t>Periods held for</t>
  </si>
  <si>
    <t>total acc</t>
  </si>
  <si>
    <t xml:space="preserve">* note: You can apply this to your total trading account, </t>
  </si>
  <si>
    <t>to see if your trading this financial year has beaten the returns made in a CMA.</t>
  </si>
  <si>
    <t>Just enter starting capital in the "buy total" cell, and your capital to date in the "sell total"cell.</t>
  </si>
  <si>
    <t>Making sure it is entered in the appropriate time frame. Ie 12 months,</t>
  </si>
  <si>
    <t>and you have entered in all quarter rates to allow for compounding.</t>
  </si>
  <si>
    <t>Trading Statistics:</t>
  </si>
  <si>
    <t>Starting Capital</t>
  </si>
  <si>
    <t>Net return to date (including open positions)</t>
  </si>
  <si>
    <t>Current Value of your account</t>
  </si>
  <si>
    <t>Capital available for trading</t>
  </si>
  <si>
    <t>increase in capital(excluding open positions)</t>
  </si>
  <si>
    <t>%increase in capital(excluding open positions)</t>
  </si>
  <si>
    <t>Net % per</t>
  </si>
  <si>
    <t>Gross</t>
  </si>
  <si>
    <t>added</t>
  </si>
  <si>
    <t xml:space="preserve"> average size trade</t>
  </si>
  <si>
    <r>
      <t xml:space="preserve">Average loss per </t>
    </r>
    <r>
      <rPr>
        <b/>
        <sz val="10"/>
        <rFont val="Arial"/>
        <family val="2"/>
      </rPr>
      <t>losing</t>
    </r>
    <r>
      <rPr>
        <sz val="10"/>
        <rFont val="Arial"/>
        <family val="0"/>
      </rPr>
      <t xml:space="preserve"> trade</t>
    </r>
  </si>
  <si>
    <r>
      <t xml:space="preserve">Average win per </t>
    </r>
    <r>
      <rPr>
        <b/>
        <sz val="10"/>
        <rFont val="Arial"/>
        <family val="2"/>
      </rPr>
      <t>winning</t>
    </r>
    <r>
      <rPr>
        <sz val="10"/>
        <rFont val="Arial"/>
        <family val="0"/>
      </rPr>
      <t xml:space="preserve"> trade</t>
    </r>
  </si>
  <si>
    <t>Average transaction costs per trade</t>
  </si>
  <si>
    <t>Average return per trade</t>
  </si>
  <si>
    <t>Ratio of size of winners to losers</t>
  </si>
  <si>
    <t>Winning percentage of trades to date</t>
  </si>
  <si>
    <t>Average number of trades per week</t>
  </si>
  <si>
    <t>Number of completed trades to date</t>
  </si>
  <si>
    <t>Average number of days a trade is held</t>
  </si>
  <si>
    <r>
      <t>Projections</t>
    </r>
    <r>
      <rPr>
        <b/>
        <sz val="10"/>
        <rFont val="Arial"/>
        <family val="2"/>
      </rPr>
      <t xml:space="preserve"> </t>
    </r>
  </si>
  <si>
    <t>Projection Date</t>
  </si>
  <si>
    <t>Projected profit/loss based on performance of closed trades :</t>
  </si>
  <si>
    <t>Set a target for your account - this will include all open trades :</t>
  </si>
  <si>
    <t>Starting Date (date of your first entered trade)</t>
  </si>
  <si>
    <t>Desired target amount</t>
  </si>
  <si>
    <t>Deficit</t>
  </si>
  <si>
    <t>Period (days)</t>
  </si>
  <si>
    <t>Projected capital at the end of selected date</t>
  </si>
  <si>
    <t>Estimated no of trades per week</t>
  </si>
  <si>
    <t>Weeks to go</t>
  </si>
  <si>
    <t>Projected Net Profit/Loss</t>
  </si>
  <si>
    <t xml:space="preserve">You need a net return per trade of </t>
  </si>
  <si>
    <t xml:space="preserve">       or </t>
  </si>
  <si>
    <t>Enter all Closed trades here :</t>
  </si>
  <si>
    <t>Parcels</t>
  </si>
  <si>
    <t>S Duty</t>
  </si>
  <si>
    <t>Sell date</t>
  </si>
  <si>
    <t>Sell Return</t>
  </si>
  <si>
    <t>Balance</t>
  </si>
  <si>
    <t>Losses</t>
  </si>
  <si>
    <t>Wins</t>
  </si>
  <si>
    <t>%</t>
  </si>
  <si>
    <t>No of days</t>
  </si>
  <si>
    <t>Sum</t>
  </si>
  <si>
    <t>Average</t>
  </si>
  <si>
    <t>trading days to date</t>
  </si>
  <si>
    <t>Enter all Open trades here :</t>
  </si>
  <si>
    <t>Valuation date</t>
  </si>
  <si>
    <t>Purchase</t>
  </si>
  <si>
    <t>Current Sell</t>
  </si>
  <si>
    <t>Current</t>
  </si>
  <si>
    <t>Estimated</t>
  </si>
  <si>
    <t>Profit/Loss as</t>
  </si>
  <si>
    <t xml:space="preserve">Elapsed </t>
  </si>
  <si>
    <t>Stamp Duty</t>
  </si>
  <si>
    <t>Value</t>
  </si>
  <si>
    <t>Profit/Loss</t>
  </si>
  <si>
    <t>% of Buy Total</t>
  </si>
  <si>
    <t>days</t>
  </si>
  <si>
    <t>Totals</t>
  </si>
  <si>
    <t>Sheets came from http://www.skybusiness.com/ozbiz2000/spreadsheet.html</t>
  </si>
  <si>
    <t>4th Quarter YTD</t>
  </si>
  <si>
    <t>3rd Quarter YTD</t>
  </si>
  <si>
    <t>2nd Quarter YTD</t>
  </si>
  <si>
    <t>1st Quarter YTD</t>
  </si>
  <si>
    <t>Copy Value here at end of 1st Quarter</t>
  </si>
  <si>
    <t>This feeds Benchmark sheet</t>
  </si>
  <si>
    <t>Don't write in these lines!!!</t>
  </si>
  <si>
    <t>Total</t>
  </si>
  <si>
    <t>Average size trade estimate</t>
  </si>
  <si>
    <t>Cash</t>
  </si>
  <si>
    <t>Portfolio</t>
  </si>
  <si>
    <t>U</t>
  </si>
  <si>
    <t>D</t>
  </si>
  <si>
    <t>* Below is a table showing the buy/sell months over the last 15 years of the SPX</t>
  </si>
  <si>
    <t>Chances being FLAT in %</t>
  </si>
  <si>
    <t>NDX</t>
  </si>
  <si>
    <t xml:space="preserve">started with </t>
  </si>
  <si>
    <t>Since 2000</t>
  </si>
  <si>
    <t>Since the Bull</t>
  </si>
  <si>
    <t>Average Trade Size</t>
  </si>
  <si>
    <t>1st Quarter March 30</t>
  </si>
  <si>
    <t>2nd Quarter   June 30</t>
  </si>
  <si>
    <t>3rd Quarter   Sept 30</t>
  </si>
  <si>
    <t>4th Quarter   December 31</t>
  </si>
  <si>
    <t>Trades Only</t>
  </si>
  <si>
    <t>Trades and Divs</t>
  </si>
  <si>
    <t>Since 2004</t>
  </si>
  <si>
    <t>2000 to 2004</t>
  </si>
  <si>
    <t>The Bear…..</t>
  </si>
  <si>
    <t>Ever Since the Bear…..</t>
  </si>
  <si>
    <t>Since the Recovery…..</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</si>
</sst>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quot;$&quot;#,##0.00;[Red]&quot;$&quot;#,##0.00"/>
    <numFmt numFmtId="166" formatCode="&quot;$&quot;#,##0.00"/>
    <numFmt numFmtId="167" formatCode="0.00;[Red]0.00"/>
    <numFmt numFmtId="168" formatCode="0.0%"/>
    <numFmt numFmtId="169" formatCode="&quot;$&quot;#,##0.000"/>
    <numFmt numFmtId="170" formatCode="[$$-C09]#,##0.00"/>
    <numFmt numFmtId="171" formatCode="#,##0.000"/>
    <numFmt numFmtId="172" formatCode="[$$-409]#,##0.00_ ;[Red]\-[$$-409]#,##0.00\ "/>
    <numFmt numFmtId="173" formatCode="[$$-409]#,##0.00;[Red][$$-409]#,##0.00"/>
    <numFmt numFmtId="174" formatCode="0;[Red]0"/>
    <numFmt numFmtId="175" formatCode="[$$-409]#,##0.000"/>
    <numFmt numFmtId="176" formatCode="[$$-409]#,##0.00"/>
    <numFmt numFmtId="177" formatCode="0.0"/>
    <numFmt numFmtId="178" formatCode="_-&quot;$&quot;* #,##0.00_-;\-&quot;$&quot;* #,##0.00_-;_-&quot;$&quot;* &quot;-&quot;??_-;_-@_-"/>
    <numFmt numFmtId="179" formatCode="_-&quot;$&quot;* #,##0_-;\-&quot;$&quot;* #,##0_-;_-&quot;$&quot;* &quot;-&quot;_-;_-@_-"/>
    <numFmt numFmtId="180" formatCode="#,##0.00_ ;[Red]\-#,##0.00\ "/>
    <numFmt numFmtId="181" formatCode="dd/mm/yyyy"/>
    <numFmt numFmtId="182" formatCode="_-&quot;$&quot;* #,##0_-;\-&quot;$&quot;* #,##0_-;_-&quot;$&quot;* &quot;-&quot;??_-;_-@_-"/>
    <numFmt numFmtId="183" formatCode="&quot;$&quot;#,##0.00;[Red]\-&quot;$&quot;#,##0.00"/>
    <numFmt numFmtId="184" formatCode="mmm\-yyyy"/>
    <numFmt numFmtId="185" formatCode="d\-mmm\-yyyy"/>
    <numFmt numFmtId="186" formatCode="[$$-409]#,##0.00_ ;\-[$$-409]#,##0.00\ "/>
    <numFmt numFmtId="187" formatCode="_-&quot;£&quot;* #,##0.00_-;\-&quot;£&quot;* #,##0.00_-;_-&quot;£&quot;* &quot;-&quot;??_-;_-@_-"/>
    <numFmt numFmtId="188" formatCode="#,##0.00;[Red]#,##0.00"/>
    <numFmt numFmtId="189" formatCode="0.0000"/>
    <numFmt numFmtId="190" formatCode="0.000"/>
    <numFmt numFmtId="191" formatCode="[$$-409]#,##0.0000"/>
  </numFmts>
  <fonts count="53">
    <font>
      <sz val="10"/>
      <name val="Arial"/>
      <family val="0"/>
    </font>
    <font>
      <u val="single"/>
      <sz val="7.5"/>
      <color indexed="36"/>
      <name val="Arial"/>
      <family val="0"/>
    </font>
    <font>
      <u val="single"/>
      <sz val="7.5"/>
      <color indexed="12"/>
      <name val="Arial"/>
      <family val="0"/>
    </font>
    <font>
      <b/>
      <sz val="11"/>
      <name val="Arial"/>
      <family val="2"/>
    </font>
    <font>
      <b/>
      <sz val="11"/>
      <color indexed="8"/>
      <name val="Arial"/>
      <family val="2"/>
    </font>
    <font>
      <b/>
      <sz val="11"/>
      <color indexed="10"/>
      <name val="Arial"/>
      <family val="2"/>
    </font>
    <font>
      <b/>
      <sz val="11"/>
      <color indexed="17"/>
      <name val="Arial"/>
      <family val="2"/>
    </font>
    <font>
      <sz val="11"/>
      <name val="Arial"/>
      <family val="2"/>
    </font>
    <font>
      <b/>
      <sz val="20"/>
      <color indexed="57"/>
      <name val="Arial"/>
      <family val="2"/>
    </font>
    <font>
      <b/>
      <i/>
      <u val="single"/>
      <sz val="10"/>
      <name val="Arial"/>
      <family val="2"/>
    </font>
    <font>
      <b/>
      <sz val="10"/>
      <name val="Arial"/>
      <family val="2"/>
    </font>
    <font>
      <sz val="8"/>
      <color indexed="48"/>
      <name val="Arial"/>
      <family val="2"/>
    </font>
    <font>
      <i/>
      <sz val="8"/>
      <color indexed="48"/>
      <name val="Arial"/>
      <family val="2"/>
    </font>
    <font>
      <sz val="8"/>
      <color indexed="12"/>
      <name val="Arial"/>
      <family val="2"/>
    </font>
    <font>
      <i/>
      <sz val="8"/>
      <color indexed="12"/>
      <name val="Arial"/>
      <family val="2"/>
    </font>
    <font>
      <b/>
      <sz val="10"/>
      <color indexed="10"/>
      <name val="Arial"/>
      <family val="2"/>
    </font>
    <font>
      <sz val="10"/>
      <color indexed="8"/>
      <name val="Arial"/>
      <family val="2"/>
    </font>
    <font>
      <b/>
      <sz val="10"/>
      <color indexed="12"/>
      <name val="Arial"/>
      <family val="2"/>
    </font>
    <font>
      <sz val="10"/>
      <color indexed="9"/>
      <name val="Arial"/>
      <family val="2"/>
    </font>
    <font>
      <b/>
      <sz val="10"/>
      <color indexed="8"/>
      <name val="Arial"/>
      <family val="2"/>
    </font>
    <font>
      <sz val="10"/>
      <color indexed="10"/>
      <name val="Arial"/>
      <family val="2"/>
    </font>
    <font>
      <b/>
      <sz val="10"/>
      <color indexed="57"/>
      <name val="Arial"/>
      <family val="2"/>
    </font>
    <font>
      <sz val="10"/>
      <name val="Tahoma"/>
      <family val="2"/>
    </font>
    <font>
      <b/>
      <sz val="10"/>
      <name val="Tahoma"/>
      <family val="2"/>
    </font>
    <font>
      <sz val="9"/>
      <name val="Tahoma"/>
      <family val="0"/>
    </font>
    <font>
      <b/>
      <u val="single"/>
      <sz val="10"/>
      <name val="Arial"/>
      <family val="2"/>
    </font>
    <font>
      <b/>
      <i/>
      <sz val="11"/>
      <name val="Arial"/>
      <family val="2"/>
    </font>
    <font>
      <b/>
      <sz val="18"/>
      <color indexed="57"/>
      <name val="Arial"/>
      <family val="2"/>
    </font>
    <font>
      <b/>
      <i/>
      <sz val="10"/>
      <name val="Arial"/>
      <family val="2"/>
    </font>
    <font>
      <i/>
      <sz val="10"/>
      <color indexed="12"/>
      <name val="Arial"/>
      <family val="2"/>
    </font>
    <font>
      <b/>
      <sz val="20"/>
      <color indexed="17"/>
      <name val="Arial"/>
      <family val="2"/>
    </font>
    <font>
      <b/>
      <i/>
      <sz val="12"/>
      <name val="Arial"/>
      <family val="2"/>
    </font>
    <font>
      <b/>
      <i/>
      <sz val="10"/>
      <color indexed="57"/>
      <name val="Arial"/>
      <family val="2"/>
    </font>
    <font>
      <b/>
      <i/>
      <sz val="10"/>
      <color indexed="10"/>
      <name val="Arial"/>
      <family val="2"/>
    </font>
    <font>
      <b/>
      <sz val="10"/>
      <color indexed="17"/>
      <name val="Arial"/>
      <family val="2"/>
    </font>
    <font>
      <sz val="24"/>
      <color indexed="17"/>
      <name val="Times New Roman"/>
      <family val="1"/>
    </font>
    <font>
      <sz val="10"/>
      <color indexed="17"/>
      <name val="Times New Roman"/>
      <family val="1"/>
    </font>
    <font>
      <sz val="10"/>
      <color indexed="17"/>
      <name val="Arial"/>
      <family val="2"/>
    </font>
    <font>
      <i/>
      <sz val="10"/>
      <name val="Arial"/>
      <family val="2"/>
    </font>
    <font>
      <b/>
      <i/>
      <sz val="10"/>
      <color indexed="12"/>
      <name val="Arial"/>
      <family val="2"/>
    </font>
    <font>
      <i/>
      <sz val="10"/>
      <color indexed="16"/>
      <name val="Arial"/>
      <family val="2"/>
    </font>
    <font>
      <b/>
      <sz val="22"/>
      <color indexed="50"/>
      <name val="Arial"/>
      <family val="2"/>
    </font>
    <font>
      <sz val="8"/>
      <name val="Arial"/>
      <family val="2"/>
    </font>
    <font>
      <u val="single"/>
      <sz val="10"/>
      <name val="Arial"/>
      <family val="2"/>
    </font>
    <font>
      <b/>
      <sz val="12"/>
      <name val="Arial"/>
      <family val="2"/>
    </font>
    <font>
      <sz val="10"/>
      <color indexed="50"/>
      <name val="Arial"/>
      <family val="2"/>
    </font>
    <font>
      <sz val="10"/>
      <color indexed="62"/>
      <name val="Arial"/>
      <family val="2"/>
    </font>
    <font>
      <b/>
      <sz val="11"/>
      <color indexed="9"/>
      <name val="Arial"/>
      <family val="2"/>
    </font>
    <font>
      <sz val="10"/>
      <color indexed="57"/>
      <name val="Arial"/>
      <family val="2"/>
    </font>
    <font>
      <sz val="11"/>
      <color indexed="10"/>
      <name val="Arial"/>
      <family val="2"/>
    </font>
    <font>
      <sz val="11"/>
      <color indexed="50"/>
      <name val="Arial"/>
      <family val="2"/>
    </font>
    <font>
      <b/>
      <sz val="18"/>
      <name val="Arial"/>
      <family val="2"/>
    </font>
    <font>
      <b/>
      <sz val="8"/>
      <name val="Arial"/>
      <family val="2"/>
    </font>
  </fonts>
  <fills count="13">
    <fill>
      <patternFill/>
    </fill>
    <fill>
      <patternFill patternType="gray125"/>
    </fill>
    <fill>
      <patternFill patternType="solid">
        <fgColor indexed="15"/>
        <bgColor indexed="64"/>
      </patternFill>
    </fill>
    <fill>
      <patternFill patternType="solid">
        <fgColor indexed="43"/>
        <bgColor indexed="64"/>
      </patternFill>
    </fill>
    <fill>
      <patternFill patternType="solid">
        <fgColor indexed="35"/>
        <bgColor indexed="64"/>
      </patternFill>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11"/>
        <bgColor indexed="64"/>
      </patternFill>
    </fill>
    <fill>
      <patternFill patternType="solid">
        <fgColor indexed="41"/>
        <bgColor indexed="64"/>
      </patternFill>
    </fill>
    <fill>
      <patternFill patternType="solid">
        <fgColor indexed="10"/>
        <bgColor indexed="64"/>
      </patternFill>
    </fill>
    <fill>
      <patternFill patternType="solid">
        <fgColor indexed="13"/>
        <bgColor indexed="64"/>
      </patternFill>
    </fill>
  </fills>
  <borders count="56">
    <border>
      <left/>
      <right/>
      <top/>
      <bottom/>
      <diagonal/>
    </border>
    <border>
      <left style="thin"/>
      <right style="thin"/>
      <top style="thin"/>
      <bottom style="thin"/>
    </border>
    <border>
      <left style="thin"/>
      <right style="thin"/>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color indexed="63"/>
      </left>
      <right style="double"/>
      <top>
        <color indexed="63"/>
      </top>
      <bottom>
        <color indexed="63"/>
      </bottom>
    </border>
    <border>
      <left style="medium"/>
      <right style="medium"/>
      <top style="medium"/>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color indexed="63"/>
      </top>
      <bottom style="medium"/>
    </border>
    <border>
      <left style="medium"/>
      <right style="medium"/>
      <top>
        <color indexed="63"/>
      </top>
      <bottom style="mediu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style="double"/>
      <top style="double"/>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right style="medium"/>
      <top style="medium"/>
      <bottom style="thick"/>
    </border>
    <border>
      <left style="medium"/>
      <right style="medium"/>
      <top style="thick"/>
      <bottom style="thick"/>
    </border>
    <border>
      <left style="medium"/>
      <right style="medium"/>
      <top style="thick"/>
      <bottom style="medium"/>
    </border>
    <border>
      <left style="double"/>
      <right style="thin"/>
      <top style="thin"/>
      <bottom style="thin"/>
    </border>
    <border>
      <left style="double"/>
      <right style="thin"/>
      <top style="thin"/>
      <bottom>
        <color indexed="63"/>
      </bottom>
    </border>
    <border>
      <left style="thin"/>
      <right style="thin"/>
      <top style="thin"/>
      <bottom>
        <color indexed="63"/>
      </bottom>
    </border>
    <border>
      <left style="double"/>
      <right>
        <color indexed="63"/>
      </right>
      <top style="thin"/>
      <bottom style="thin"/>
    </border>
    <border>
      <left style="double"/>
      <right style="thin"/>
      <top>
        <color indexed="63"/>
      </top>
      <bottom style="thin"/>
    </border>
    <border>
      <left style="double"/>
      <right style="thin"/>
      <top style="thin"/>
      <bottom style="double"/>
    </border>
    <border>
      <left style="thin"/>
      <right style="thin"/>
      <top style="thin"/>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medium"/>
      <right style="thin"/>
      <top style="medium"/>
      <bottom style="medium"/>
    </border>
    <border>
      <left style="thin"/>
      <right>
        <color indexed="63"/>
      </right>
      <top>
        <color indexed="63"/>
      </top>
      <bottom style="thin"/>
    </border>
    <border>
      <left style="medium"/>
      <right style="medium"/>
      <top style="medium"/>
      <bottom style="thin"/>
    </border>
    <border>
      <left style="medium"/>
      <right style="thin"/>
      <top style="medium"/>
      <bottom style="thin"/>
    </border>
    <border>
      <left style="thin"/>
      <right style="medium"/>
      <top>
        <color indexed="63"/>
      </top>
      <bottom style="thin"/>
    </border>
    <border>
      <left style="thin"/>
      <right style="thin"/>
      <top>
        <color indexed="63"/>
      </top>
      <bottom>
        <color indexed="63"/>
      </bottom>
    </border>
    <border>
      <left style="thin"/>
      <right style="thin"/>
      <top style="double"/>
      <bottom>
        <color indexed="63"/>
      </bottom>
    </border>
    <border>
      <left style="thin"/>
      <right style="double"/>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style="thin"/>
      <top>
        <color indexed="63"/>
      </top>
      <bottom style="thin"/>
    </border>
    <border>
      <left style="medium"/>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79">
    <xf numFmtId="0" fontId="0" fillId="0" borderId="0" xfId="0" applyAlignment="1">
      <alignment/>
    </xf>
    <xf numFmtId="0" fontId="3" fillId="2" borderId="1" xfId="0" applyFont="1" applyFill="1" applyBorder="1" applyAlignment="1">
      <alignment/>
    </xf>
    <xf numFmtId="164" fontId="3" fillId="2" borderId="1" xfId="0" applyNumberFormat="1" applyFont="1" applyFill="1" applyBorder="1" applyAlignment="1">
      <alignment/>
    </xf>
    <xf numFmtId="0" fontId="3" fillId="2" borderId="1" xfId="0" applyFont="1" applyFill="1" applyBorder="1" applyAlignment="1">
      <alignment wrapText="1"/>
    </xf>
    <xf numFmtId="0" fontId="4" fillId="3" borderId="1" xfId="0" applyFont="1" applyFill="1" applyBorder="1" applyAlignment="1">
      <alignment/>
    </xf>
    <xf numFmtId="0" fontId="3" fillId="4" borderId="1" xfId="0" applyFont="1" applyFill="1" applyBorder="1" applyAlignment="1">
      <alignment/>
    </xf>
    <xf numFmtId="0" fontId="3" fillId="4" borderId="1" xfId="0" applyFont="1" applyFill="1" applyBorder="1" applyAlignment="1">
      <alignment wrapText="1"/>
    </xf>
    <xf numFmtId="0" fontId="3" fillId="3" borderId="1" xfId="0" applyFont="1" applyFill="1" applyBorder="1" applyAlignment="1">
      <alignment/>
    </xf>
    <xf numFmtId="0" fontId="6" fillId="3" borderId="1" xfId="0" applyFont="1" applyFill="1" applyBorder="1" applyAlignment="1">
      <alignment/>
    </xf>
    <xf numFmtId="0" fontId="7" fillId="0" borderId="2" xfId="0" applyFont="1" applyFill="1" applyBorder="1" applyAlignment="1" applyProtection="1">
      <alignment/>
      <protection locked="0"/>
    </xf>
    <xf numFmtId="0" fontId="7" fillId="0" borderId="2" xfId="17" applyNumberFormat="1" applyFont="1" applyFill="1" applyBorder="1" applyAlignment="1" applyProtection="1">
      <alignment/>
      <protection locked="0"/>
    </xf>
    <xf numFmtId="44" fontId="7" fillId="0" borderId="2" xfId="17" applyFont="1" applyFill="1" applyBorder="1" applyAlignment="1" applyProtection="1">
      <alignment/>
      <protection locked="0"/>
    </xf>
    <xf numFmtId="165" fontId="7" fillId="0" borderId="2" xfId="17" applyNumberFormat="1" applyFont="1" applyFill="1" applyBorder="1" applyAlignment="1">
      <alignment/>
    </xf>
    <xf numFmtId="166" fontId="7" fillId="0" borderId="2" xfId="0" applyNumberFormat="1" applyFont="1" applyBorder="1" applyAlignment="1">
      <alignment/>
    </xf>
    <xf numFmtId="0" fontId="7" fillId="0" borderId="1" xfId="0" applyFont="1" applyFill="1" applyBorder="1" applyAlignment="1" applyProtection="1">
      <alignment/>
      <protection locked="0"/>
    </xf>
    <xf numFmtId="0" fontId="7" fillId="0" borderId="1" xfId="17" applyNumberFormat="1" applyFont="1" applyFill="1" applyBorder="1" applyAlignment="1" applyProtection="1">
      <alignment/>
      <protection locked="0"/>
    </xf>
    <xf numFmtId="44" fontId="7" fillId="0" borderId="1" xfId="17" applyFont="1" applyFill="1" applyBorder="1" applyAlignment="1" applyProtection="1">
      <alignment/>
      <protection locked="0"/>
    </xf>
    <xf numFmtId="0" fontId="0" fillId="0" borderId="1" xfId="0" applyFill="1" applyBorder="1" applyAlignment="1" applyProtection="1">
      <alignment/>
      <protection locked="0"/>
    </xf>
    <xf numFmtId="0" fontId="8" fillId="0" borderId="0" xfId="0" applyFont="1" applyAlignment="1">
      <alignment/>
    </xf>
    <xf numFmtId="166" fontId="0" fillId="5" borderId="0" xfId="0" applyNumberFormat="1" applyFont="1" applyFill="1" applyBorder="1" applyAlignment="1">
      <alignment/>
    </xf>
    <xf numFmtId="0" fontId="9" fillId="0" borderId="3" xfId="0" applyFont="1"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0" xfId="0" applyBorder="1" applyAlignment="1">
      <alignment/>
    </xf>
    <xf numFmtId="0" fontId="10" fillId="3" borderId="0" xfId="0" applyFont="1" applyFill="1" applyBorder="1" applyAlignment="1">
      <alignment/>
    </xf>
    <xf numFmtId="0" fontId="0" fillId="3" borderId="7" xfId="0" applyFill="1" applyBorder="1" applyAlignment="1">
      <alignment/>
    </xf>
    <xf numFmtId="166" fontId="0" fillId="2" borderId="8" xfId="0" applyNumberFormat="1" applyFill="1" applyBorder="1" applyAlignment="1" applyProtection="1">
      <alignment/>
      <protection locked="0"/>
    </xf>
    <xf numFmtId="0" fontId="0" fillId="0" borderId="9" xfId="0" applyBorder="1" applyAlignment="1">
      <alignment/>
    </xf>
    <xf numFmtId="0" fontId="10" fillId="3" borderId="6" xfId="0" applyFont="1" applyFill="1" applyBorder="1" applyAlignment="1">
      <alignment/>
    </xf>
    <xf numFmtId="166" fontId="0" fillId="2" borderId="10" xfId="0" applyNumberFormat="1" applyFill="1" applyBorder="1" applyAlignment="1" applyProtection="1">
      <alignment/>
      <protection locked="0"/>
    </xf>
    <xf numFmtId="0" fontId="11" fillId="0" borderId="0" xfId="0" applyFont="1" applyBorder="1" applyAlignment="1">
      <alignment/>
    </xf>
    <xf numFmtId="0" fontId="0" fillId="3" borderId="0" xfId="0" applyFill="1" applyBorder="1" applyAlignment="1">
      <alignment/>
    </xf>
    <xf numFmtId="168" fontId="0" fillId="2" borderId="10" xfId="0" applyNumberFormat="1" applyFill="1" applyBorder="1" applyAlignment="1" applyProtection="1">
      <alignment/>
      <protection locked="0"/>
    </xf>
    <xf numFmtId="0" fontId="12" fillId="0" borderId="9" xfId="0" applyFont="1" applyBorder="1" applyAlignment="1">
      <alignment/>
    </xf>
    <xf numFmtId="0" fontId="13" fillId="0" borderId="0" xfId="0" applyFont="1" applyBorder="1" applyAlignment="1">
      <alignment/>
    </xf>
    <xf numFmtId="0" fontId="14" fillId="0" borderId="0" xfId="0" applyFont="1" applyBorder="1" applyAlignment="1">
      <alignment/>
    </xf>
    <xf numFmtId="0" fontId="0" fillId="0" borderId="0" xfId="0" applyFill="1" applyBorder="1" applyAlignment="1">
      <alignment/>
    </xf>
    <xf numFmtId="0" fontId="0" fillId="0" borderId="11" xfId="0" applyBorder="1" applyAlignment="1">
      <alignment/>
    </xf>
    <xf numFmtId="0" fontId="0" fillId="0" borderId="12" xfId="0" applyBorder="1" applyAlignment="1">
      <alignment/>
    </xf>
    <xf numFmtId="0" fontId="10" fillId="0" borderId="12" xfId="0" applyFont="1" applyFill="1" applyBorder="1" applyAlignment="1">
      <alignment/>
    </xf>
    <xf numFmtId="0" fontId="0" fillId="0" borderId="12" xfId="0" applyFill="1" applyBorder="1" applyAlignment="1">
      <alignment/>
    </xf>
    <xf numFmtId="168" fontId="0" fillId="0" borderId="12" xfId="0" applyNumberFormat="1" applyFill="1" applyBorder="1" applyAlignment="1" applyProtection="1">
      <alignment/>
      <protection locked="0"/>
    </xf>
    <xf numFmtId="0" fontId="0" fillId="0" borderId="13" xfId="0" applyBorder="1" applyAlignment="1">
      <alignment/>
    </xf>
    <xf numFmtId="0" fontId="9" fillId="0" borderId="6" xfId="0" applyFont="1" applyBorder="1" applyAlignment="1">
      <alignment/>
    </xf>
    <xf numFmtId="0" fontId="10" fillId="0" borderId="0" xfId="0" applyFont="1" applyBorder="1" applyAlignment="1">
      <alignment/>
    </xf>
    <xf numFmtId="169" fontId="0" fillId="2" borderId="10" xfId="0" applyNumberFormat="1" applyFill="1" applyBorder="1" applyAlignment="1" applyProtection="1">
      <alignment/>
      <protection locked="0"/>
    </xf>
    <xf numFmtId="2" fontId="0" fillId="0" borderId="10" xfId="0" applyNumberFormat="1" applyBorder="1" applyAlignment="1">
      <alignment/>
    </xf>
    <xf numFmtId="170" fontId="0" fillId="0" borderId="10" xfId="0" applyNumberFormat="1" applyBorder="1" applyAlignment="1">
      <alignment/>
    </xf>
    <xf numFmtId="0" fontId="15" fillId="3" borderId="0" xfId="0" applyFont="1" applyFill="1" applyBorder="1" applyAlignment="1">
      <alignment/>
    </xf>
    <xf numFmtId="1" fontId="0" fillId="0" borderId="10" xfId="0" applyNumberFormat="1" applyBorder="1" applyAlignment="1">
      <alignment/>
    </xf>
    <xf numFmtId="169" fontId="16" fillId="0" borderId="10" xfId="0" applyNumberFormat="1" applyFont="1" applyFill="1" applyBorder="1" applyAlignment="1">
      <alignment/>
    </xf>
    <xf numFmtId="0" fontId="10" fillId="3" borderId="0" xfId="0" applyFont="1" applyFill="1" applyBorder="1" applyAlignment="1" applyProtection="1">
      <alignment/>
      <protection hidden="1"/>
    </xf>
    <xf numFmtId="0" fontId="0" fillId="3" borderId="0" xfId="0" applyFill="1" applyBorder="1" applyAlignment="1" applyProtection="1">
      <alignment/>
      <protection hidden="1"/>
    </xf>
    <xf numFmtId="171" fontId="0" fillId="0" borderId="10" xfId="0" applyNumberFormat="1" applyBorder="1" applyAlignment="1" applyProtection="1">
      <alignment/>
      <protection hidden="1"/>
    </xf>
    <xf numFmtId="0" fontId="9" fillId="5" borderId="6" xfId="0" applyFont="1" applyFill="1" applyBorder="1" applyAlignment="1">
      <alignment/>
    </xf>
    <xf numFmtId="0" fontId="18" fillId="5" borderId="0" xfId="0" applyFont="1" applyFill="1" applyBorder="1" applyAlignment="1">
      <alignment/>
    </xf>
    <xf numFmtId="172" fontId="0" fillId="0" borderId="10" xfId="0" applyNumberFormat="1" applyBorder="1" applyAlignment="1">
      <alignment/>
    </xf>
    <xf numFmtId="10" fontId="20" fillId="0" borderId="10" xfId="0" applyNumberFormat="1" applyFont="1" applyBorder="1" applyAlignment="1">
      <alignment/>
    </xf>
    <xf numFmtId="0" fontId="18" fillId="0" borderId="14" xfId="0" applyFont="1" applyBorder="1" applyAlignment="1">
      <alignment/>
    </xf>
    <xf numFmtId="173" fontId="0" fillId="0" borderId="15" xfId="0" applyNumberFormat="1" applyBorder="1" applyAlignment="1">
      <alignment/>
    </xf>
    <xf numFmtId="10" fontId="16" fillId="0" borderId="10" xfId="0" applyNumberFormat="1" applyFont="1" applyBorder="1" applyAlignment="1">
      <alignment/>
    </xf>
    <xf numFmtId="166" fontId="18" fillId="0" borderId="0" xfId="0" applyNumberFormat="1" applyFon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18" fillId="6" borderId="0" xfId="0" applyFont="1" applyFill="1" applyBorder="1" applyAlignment="1">
      <alignment/>
    </xf>
    <xf numFmtId="166" fontId="18" fillId="6" borderId="0" xfId="0" applyNumberFormat="1" applyFont="1" applyFill="1" applyBorder="1" applyAlignment="1">
      <alignment/>
    </xf>
    <xf numFmtId="174" fontId="18" fillId="6" borderId="0" xfId="0" applyNumberFormat="1" applyFont="1" applyFill="1" applyBorder="1" applyAlignment="1">
      <alignment/>
    </xf>
    <xf numFmtId="3" fontId="18" fillId="6" borderId="0" xfId="0" applyNumberFormat="1" applyFont="1" applyFill="1" applyBorder="1" applyAlignment="1">
      <alignment/>
    </xf>
    <xf numFmtId="0" fontId="25" fillId="0" borderId="0" xfId="0" applyFont="1" applyAlignment="1">
      <alignment/>
    </xf>
    <xf numFmtId="0" fontId="8" fillId="0" borderId="0" xfId="0" applyFont="1" applyAlignment="1" applyProtection="1">
      <alignment/>
      <protection hidden="1"/>
    </xf>
    <xf numFmtId="0" fontId="0" fillId="0" borderId="0" xfId="0" applyAlignment="1" applyProtection="1">
      <alignment/>
      <protection hidden="1"/>
    </xf>
    <xf numFmtId="0" fontId="2" fillId="0" borderId="0" xfId="20" applyAlignment="1" applyProtection="1">
      <alignment/>
      <protection hidden="1"/>
    </xf>
    <xf numFmtId="0" fontId="0" fillId="0" borderId="3" xfId="0" applyBorder="1" applyAlignment="1" applyProtection="1">
      <alignment/>
      <protection hidden="1"/>
    </xf>
    <xf numFmtId="0" fontId="0" fillId="0" borderId="4" xfId="0" applyBorder="1" applyAlignment="1" applyProtection="1">
      <alignment/>
      <protection hidden="1"/>
    </xf>
    <xf numFmtId="0" fontId="0" fillId="0" borderId="5" xfId="0" applyBorder="1" applyAlignment="1" applyProtection="1">
      <alignment/>
      <protection hidden="1"/>
    </xf>
    <xf numFmtId="0" fontId="0" fillId="0" borderId="6" xfId="0" applyBorder="1" applyAlignment="1" applyProtection="1">
      <alignment/>
      <protection hidden="1"/>
    </xf>
    <xf numFmtId="0" fontId="0" fillId="0" borderId="0" xfId="0" applyBorder="1" applyAlignment="1" applyProtection="1">
      <alignment/>
      <protection hidden="1"/>
    </xf>
    <xf numFmtId="175" fontId="0" fillId="3" borderId="19" xfId="0" applyNumberFormat="1" applyFill="1" applyBorder="1" applyAlignment="1" applyProtection="1">
      <alignment/>
      <protection hidden="1"/>
    </xf>
    <xf numFmtId="0" fontId="0" fillId="0" borderId="9" xfId="0" applyBorder="1" applyAlignment="1" applyProtection="1">
      <alignment/>
      <protection hidden="1"/>
    </xf>
    <xf numFmtId="0" fontId="0" fillId="0" borderId="20" xfId="0" applyBorder="1" applyAlignment="1" applyProtection="1">
      <alignment/>
      <protection hidden="1"/>
    </xf>
    <xf numFmtId="0" fontId="26" fillId="0" borderId="21" xfId="0" applyFont="1" applyBorder="1" applyAlignment="1" applyProtection="1">
      <alignment horizontal="center"/>
      <protection hidden="1"/>
    </xf>
    <xf numFmtId="0" fontId="0" fillId="0" borderId="22" xfId="0" applyBorder="1" applyAlignment="1" applyProtection="1">
      <alignment/>
      <protection hidden="1"/>
    </xf>
    <xf numFmtId="0" fontId="26" fillId="0" borderId="0" xfId="0" applyFont="1" applyBorder="1" applyAlignment="1" applyProtection="1">
      <alignment horizontal="center"/>
      <protection hidden="1"/>
    </xf>
    <xf numFmtId="0" fontId="26" fillId="0" borderId="1" xfId="0" applyFont="1" applyBorder="1" applyAlignment="1" applyProtection="1">
      <alignment horizontal="center"/>
      <protection hidden="1"/>
    </xf>
    <xf numFmtId="0" fontId="10" fillId="0" borderId="6" xfId="0" applyFont="1" applyBorder="1" applyAlignment="1" applyProtection="1">
      <alignment/>
      <protection hidden="1"/>
    </xf>
    <xf numFmtId="175" fontId="0" fillId="2" borderId="20" xfId="0" applyNumberFormat="1" applyFill="1" applyBorder="1" applyAlignment="1" applyProtection="1">
      <alignment/>
      <protection hidden="1" locked="0"/>
    </xf>
    <xf numFmtId="176" fontId="0" fillId="2" borderId="1" xfId="0" applyNumberFormat="1" applyFill="1" applyBorder="1" applyAlignment="1" applyProtection="1">
      <alignment/>
      <protection hidden="1" locked="0"/>
    </xf>
    <xf numFmtId="0" fontId="0" fillId="2" borderId="22" xfId="0" applyNumberFormat="1" applyFill="1" applyBorder="1" applyAlignment="1" applyProtection="1">
      <alignment/>
      <protection hidden="1" locked="0"/>
    </xf>
    <xf numFmtId="0" fontId="10" fillId="0" borderId="0" xfId="0" applyFont="1" applyBorder="1" applyAlignment="1" applyProtection="1">
      <alignment/>
      <protection hidden="1"/>
    </xf>
    <xf numFmtId="176" fontId="0" fillId="0" borderId="1" xfId="0" applyNumberFormat="1" applyFill="1" applyBorder="1" applyAlignment="1" applyProtection="1">
      <alignment/>
      <protection hidden="1"/>
    </xf>
    <xf numFmtId="176" fontId="18" fillId="0" borderId="23" xfId="0" applyNumberFormat="1" applyFont="1" applyBorder="1" applyAlignment="1" applyProtection="1">
      <alignment/>
      <protection hidden="1"/>
    </xf>
    <xf numFmtId="0" fontId="18" fillId="0" borderId="23" xfId="0" applyNumberFormat="1" applyFont="1" applyBorder="1" applyAlignment="1" applyProtection="1">
      <alignment/>
      <protection hidden="1"/>
    </xf>
    <xf numFmtId="0" fontId="26" fillId="0" borderId="0" xfId="0" applyFont="1" applyAlignment="1" applyProtection="1">
      <alignment/>
      <protection hidden="1"/>
    </xf>
    <xf numFmtId="176" fontId="18" fillId="0" borderId="0" xfId="0" applyNumberFormat="1" applyFont="1" applyAlignment="1" applyProtection="1">
      <alignment/>
      <protection hidden="1"/>
    </xf>
    <xf numFmtId="0" fontId="10" fillId="0" borderId="16" xfId="0" applyFont="1" applyBorder="1" applyAlignment="1" applyProtection="1">
      <alignment/>
      <protection hidden="1"/>
    </xf>
    <xf numFmtId="0" fontId="0" fillId="0" borderId="17" xfId="0" applyBorder="1" applyAlignment="1" applyProtection="1">
      <alignment/>
      <protection hidden="1"/>
    </xf>
    <xf numFmtId="0" fontId="0" fillId="0" borderId="18" xfId="0" applyBorder="1" applyAlignment="1" applyProtection="1">
      <alignment/>
      <protection hidden="1"/>
    </xf>
    <xf numFmtId="0" fontId="27" fillId="0" borderId="0" xfId="0" applyFont="1" applyAlignment="1">
      <alignment/>
    </xf>
    <xf numFmtId="0" fontId="2" fillId="0" borderId="0" xfId="20" applyAlignment="1">
      <alignment/>
    </xf>
    <xf numFmtId="0" fontId="0" fillId="0" borderId="3" xfId="0" applyBorder="1" applyAlignment="1">
      <alignment/>
    </xf>
    <xf numFmtId="0" fontId="10" fillId="0" borderId="6" xfId="0" applyFont="1" applyBorder="1" applyAlignment="1">
      <alignment/>
    </xf>
    <xf numFmtId="0" fontId="28" fillId="0" borderId="10" xfId="0" applyFont="1" applyFill="1" applyBorder="1" applyAlignment="1">
      <alignment horizontal="center"/>
    </xf>
    <xf numFmtId="177" fontId="0" fillId="3" borderId="24" xfId="0" applyNumberFormat="1" applyFill="1" applyBorder="1" applyAlignment="1" applyProtection="1">
      <alignment/>
      <protection hidden="1"/>
    </xf>
    <xf numFmtId="10" fontId="29" fillId="0" borderId="0" xfId="0" applyNumberFormat="1" applyFont="1" applyBorder="1" applyAlignment="1">
      <alignment/>
    </xf>
    <xf numFmtId="2" fontId="0" fillId="3" borderId="25" xfId="0" applyNumberFormat="1" applyFill="1" applyBorder="1" applyAlignment="1" applyProtection="1">
      <alignment/>
      <protection hidden="1"/>
    </xf>
    <xf numFmtId="0" fontId="0" fillId="2" borderId="10" xfId="0" applyFont="1" applyFill="1" applyBorder="1" applyAlignment="1">
      <alignment/>
    </xf>
    <xf numFmtId="9" fontId="29" fillId="0" borderId="0" xfId="0" applyNumberFormat="1" applyFont="1" applyBorder="1" applyAlignment="1">
      <alignment horizontal="center"/>
    </xf>
    <xf numFmtId="0" fontId="10" fillId="0" borderId="6" xfId="0" applyFont="1" applyBorder="1" applyAlignment="1">
      <alignment horizontal="center"/>
    </xf>
    <xf numFmtId="0" fontId="0" fillId="0" borderId="0" xfId="0" applyFont="1" applyBorder="1" applyAlignment="1">
      <alignment/>
    </xf>
    <xf numFmtId="0" fontId="10" fillId="0" borderId="0" xfId="0" applyFont="1" applyFill="1" applyBorder="1" applyAlignment="1">
      <alignment/>
    </xf>
    <xf numFmtId="2" fontId="0" fillId="3" borderId="26" xfId="0" applyNumberFormat="1" applyFill="1" applyBorder="1" applyAlignment="1" applyProtection="1">
      <alignment/>
      <protection hidden="1"/>
    </xf>
    <xf numFmtId="168" fontId="29" fillId="0" borderId="0" xfId="0" applyNumberFormat="1" applyFont="1" applyBorder="1" applyAlignment="1">
      <alignment horizontal="center"/>
    </xf>
    <xf numFmtId="2" fontId="10" fillId="3" borderId="10" xfId="0" applyNumberFormat="1" applyFont="1" applyFill="1" applyBorder="1" applyAlignment="1" applyProtection="1">
      <alignment/>
      <protection hidden="1"/>
    </xf>
    <xf numFmtId="0" fontId="30" fillId="0" borderId="0" xfId="0" applyFont="1" applyAlignment="1">
      <alignment/>
    </xf>
    <xf numFmtId="0" fontId="0" fillId="0" borderId="0" xfId="0" applyFill="1" applyAlignment="1">
      <alignment/>
    </xf>
    <xf numFmtId="0" fontId="10" fillId="0" borderId="0" xfId="0" applyFont="1" applyBorder="1" applyAlignment="1">
      <alignment horizontal="center"/>
    </xf>
    <xf numFmtId="0" fontId="31" fillId="0" borderId="1" xfId="0" applyFont="1" applyBorder="1" applyAlignment="1">
      <alignment/>
    </xf>
    <xf numFmtId="0" fontId="31" fillId="0" borderId="1" xfId="0" applyFont="1" applyBorder="1" applyAlignment="1">
      <alignment horizontal="center"/>
    </xf>
    <xf numFmtId="0" fontId="32" fillId="3" borderId="1" xfId="0" applyFont="1" applyFill="1" applyBorder="1" applyAlignment="1">
      <alignment horizontal="center"/>
    </xf>
    <xf numFmtId="0" fontId="33" fillId="3" borderId="1" xfId="0" applyFont="1" applyFill="1" applyBorder="1" applyAlignment="1">
      <alignment horizontal="center"/>
    </xf>
    <xf numFmtId="0" fontId="28" fillId="3" borderId="1" xfId="0" applyFont="1" applyFill="1" applyBorder="1" applyAlignment="1">
      <alignment horizontal="center"/>
    </xf>
    <xf numFmtId="0" fontId="0" fillId="0" borderId="1" xfId="0" applyBorder="1" applyAlignment="1">
      <alignment/>
    </xf>
    <xf numFmtId="0" fontId="34" fillId="0" borderId="1" xfId="0" applyFont="1" applyBorder="1" applyAlignment="1">
      <alignment horizontal="center"/>
    </xf>
    <xf numFmtId="0" fontId="15" fillId="0" borderId="1" xfId="0" applyFont="1" applyBorder="1" applyAlignment="1">
      <alignment horizontal="center"/>
    </xf>
    <xf numFmtId="0" fontId="10" fillId="3" borderId="1" xfId="0" applyFont="1" applyFill="1" applyBorder="1" applyAlignment="1">
      <alignment horizontal="center"/>
    </xf>
    <xf numFmtId="0" fontId="28" fillId="3" borderId="3" xfId="0" applyFont="1" applyFill="1" applyBorder="1" applyAlignment="1">
      <alignment/>
    </xf>
    <xf numFmtId="0" fontId="0" fillId="3" borderId="4" xfId="0" applyFill="1" applyBorder="1" applyAlignment="1">
      <alignment/>
    </xf>
    <xf numFmtId="0" fontId="0" fillId="3" borderId="5" xfId="0" applyFill="1" applyBorder="1" applyAlignment="1">
      <alignment/>
    </xf>
    <xf numFmtId="0" fontId="0" fillId="3" borderId="6" xfId="0" applyFill="1" applyBorder="1" applyAlignment="1">
      <alignment/>
    </xf>
    <xf numFmtId="0" fontId="0" fillId="3" borderId="9" xfId="0" applyFill="1" applyBorder="1" applyAlignment="1">
      <alignment/>
    </xf>
    <xf numFmtId="0" fontId="0" fillId="0" borderId="27" xfId="0" applyBorder="1" applyAlignment="1">
      <alignment horizontal="right"/>
    </xf>
    <xf numFmtId="0" fontId="21" fillId="0" borderId="1" xfId="0" applyFont="1" applyBorder="1" applyAlignment="1">
      <alignment/>
    </xf>
    <xf numFmtId="0" fontId="0" fillId="0" borderId="27" xfId="0" applyBorder="1" applyAlignment="1">
      <alignment/>
    </xf>
    <xf numFmtId="0" fontId="0" fillId="0" borderId="1" xfId="0" applyBorder="1" applyAlignment="1">
      <alignment horizontal="right"/>
    </xf>
    <xf numFmtId="0" fontId="15" fillId="0" borderId="22" xfId="0" applyFont="1" applyBorder="1" applyAlignment="1">
      <alignment/>
    </xf>
    <xf numFmtId="0" fontId="0" fillId="0" borderId="28" xfId="0" applyBorder="1" applyAlignment="1">
      <alignment/>
    </xf>
    <xf numFmtId="0" fontId="0" fillId="0" borderId="29" xfId="0" applyBorder="1" applyAlignment="1">
      <alignment horizontal="right"/>
    </xf>
    <xf numFmtId="0" fontId="0" fillId="0" borderId="30" xfId="0" applyBorder="1" applyAlignment="1">
      <alignment/>
    </xf>
    <xf numFmtId="0" fontId="0" fillId="0" borderId="22" xfId="0" applyBorder="1" applyAlignment="1">
      <alignment horizontal="right"/>
    </xf>
    <xf numFmtId="0" fontId="0" fillId="0" borderId="31" xfId="0" applyBorder="1" applyAlignment="1">
      <alignment/>
    </xf>
    <xf numFmtId="0" fontId="0" fillId="0" borderId="2" xfId="0" applyBorder="1" applyAlignment="1">
      <alignment horizontal="right"/>
    </xf>
    <xf numFmtId="0" fontId="0" fillId="0" borderId="32" xfId="0" applyBorder="1" applyAlignment="1">
      <alignment horizontal="right"/>
    </xf>
    <xf numFmtId="0" fontId="0" fillId="3" borderId="17" xfId="0" applyFill="1" applyBorder="1" applyAlignment="1">
      <alignment/>
    </xf>
    <xf numFmtId="0" fontId="0" fillId="0" borderId="32" xfId="0" applyBorder="1" applyAlignment="1">
      <alignment/>
    </xf>
    <xf numFmtId="0" fontId="0" fillId="0" borderId="33" xfId="0" applyBorder="1" applyAlignment="1">
      <alignment horizontal="right"/>
    </xf>
    <xf numFmtId="0" fontId="0" fillId="3" borderId="18" xfId="0" applyFill="1" applyBorder="1" applyAlignment="1">
      <alignment/>
    </xf>
    <xf numFmtId="0" fontId="35" fillId="0" borderId="0" xfId="0" applyFont="1" applyAlignment="1" applyProtection="1">
      <alignment/>
      <protection hidden="1"/>
    </xf>
    <xf numFmtId="0" fontId="36" fillId="0" borderId="0" xfId="0" applyFont="1" applyAlignment="1" applyProtection="1">
      <alignment/>
      <protection hidden="1"/>
    </xf>
    <xf numFmtId="0" fontId="37" fillId="0" borderId="0" xfId="0" applyFont="1" applyAlignment="1" applyProtection="1">
      <alignment/>
      <protection hidden="1"/>
    </xf>
    <xf numFmtId="0" fontId="10" fillId="0" borderId="0" xfId="0" applyFont="1" applyAlignment="1" applyProtection="1">
      <alignment horizontal="center"/>
      <protection hidden="1"/>
    </xf>
    <xf numFmtId="0" fontId="38" fillId="0" borderId="34" xfId="0" applyFont="1" applyBorder="1" applyAlignment="1" applyProtection="1">
      <alignment/>
      <protection hidden="1"/>
    </xf>
    <xf numFmtId="0" fontId="0" fillId="0" borderId="35" xfId="0" applyBorder="1" applyAlignment="1" applyProtection="1">
      <alignment/>
      <protection hidden="1"/>
    </xf>
    <xf numFmtId="0" fontId="0" fillId="0" borderId="36" xfId="0" applyBorder="1" applyAlignment="1" applyProtection="1">
      <alignment/>
      <protection hidden="1"/>
    </xf>
    <xf numFmtId="0" fontId="38" fillId="0" borderId="34" xfId="0" applyFont="1" applyBorder="1" applyAlignment="1" applyProtection="1">
      <alignment horizontal="center"/>
      <protection hidden="1"/>
    </xf>
    <xf numFmtId="0" fontId="38" fillId="0" borderId="36" xfId="0" applyFont="1" applyBorder="1" applyAlignment="1" applyProtection="1">
      <alignment/>
      <protection hidden="1"/>
    </xf>
    <xf numFmtId="0" fontId="38" fillId="0" borderId="10" xfId="0" applyFont="1" applyBorder="1" applyAlignment="1" applyProtection="1">
      <alignment horizontal="center"/>
      <protection hidden="1"/>
    </xf>
    <xf numFmtId="0" fontId="38" fillId="0" borderId="8" xfId="0" applyFont="1" applyBorder="1" applyAlignment="1" applyProtection="1">
      <alignment horizontal="center"/>
      <protection hidden="1"/>
    </xf>
    <xf numFmtId="0" fontId="38" fillId="0" borderId="34" xfId="0" applyFont="1" applyFill="1" applyBorder="1" applyAlignment="1" applyProtection="1">
      <alignment horizontal="center"/>
      <protection hidden="1"/>
    </xf>
    <xf numFmtId="0" fontId="38" fillId="0" borderId="15" xfId="0" applyFont="1" applyBorder="1" applyAlignment="1" applyProtection="1">
      <alignment horizontal="center"/>
      <protection hidden="1"/>
    </xf>
    <xf numFmtId="0" fontId="38" fillId="0" borderId="10" xfId="0" applyFont="1" applyBorder="1" applyAlignment="1" applyProtection="1">
      <alignment/>
      <protection hidden="1"/>
    </xf>
    <xf numFmtId="0" fontId="0" fillId="0" borderId="10" xfId="0" applyBorder="1" applyAlignment="1" applyProtection="1">
      <alignment/>
      <protection hidden="1"/>
    </xf>
    <xf numFmtId="10" fontId="0" fillId="2" borderId="10" xfId="0" applyNumberFormat="1" applyFill="1" applyBorder="1" applyAlignment="1" applyProtection="1">
      <alignment horizontal="center"/>
      <protection hidden="1" locked="0"/>
    </xf>
    <xf numFmtId="10" fontId="0" fillId="3" borderId="10" xfId="0" applyNumberFormat="1" applyFill="1" applyBorder="1" applyAlignment="1" applyProtection="1">
      <alignment horizontal="center"/>
      <protection hidden="1"/>
    </xf>
    <xf numFmtId="170" fontId="0" fillId="3" borderId="34" xfId="0" applyNumberFormat="1" applyFill="1" applyBorder="1" applyAlignment="1" applyProtection="1">
      <alignment horizontal="center"/>
      <protection hidden="1"/>
    </xf>
    <xf numFmtId="170" fontId="0" fillId="7" borderId="34" xfId="0" applyNumberFormat="1" applyFill="1" applyBorder="1" applyAlignment="1" applyProtection="1">
      <alignment horizontal="center"/>
      <protection hidden="1"/>
    </xf>
    <xf numFmtId="170" fontId="0" fillId="8" borderId="10" xfId="0" applyNumberFormat="1" applyFill="1" applyBorder="1" applyAlignment="1" applyProtection="1">
      <alignment horizontal="center"/>
      <protection hidden="1"/>
    </xf>
    <xf numFmtId="170" fontId="0" fillId="8" borderId="8" xfId="0" applyNumberFormat="1" applyFill="1" applyBorder="1" applyAlignment="1" applyProtection="1">
      <alignment horizontal="center"/>
      <protection hidden="1"/>
    </xf>
    <xf numFmtId="0" fontId="0" fillId="8" borderId="37" xfId="0" applyFill="1" applyBorder="1" applyAlignment="1" applyProtection="1">
      <alignment/>
      <protection hidden="1"/>
    </xf>
    <xf numFmtId="0" fontId="0" fillId="8" borderId="8" xfId="0" applyFill="1" applyBorder="1" applyAlignment="1" applyProtection="1">
      <alignment/>
      <protection hidden="1"/>
    </xf>
    <xf numFmtId="170" fontId="0" fillId="7" borderId="38" xfId="0" applyNumberFormat="1" applyFill="1" applyBorder="1" applyAlignment="1" applyProtection="1">
      <alignment horizontal="center"/>
      <protection hidden="1"/>
    </xf>
    <xf numFmtId="170" fontId="0" fillId="8" borderId="15" xfId="0" applyNumberFormat="1" applyFill="1" applyBorder="1" applyAlignment="1" applyProtection="1">
      <alignment horizontal="center"/>
      <protection hidden="1"/>
    </xf>
    <xf numFmtId="170" fontId="0" fillId="7" borderId="36" xfId="0" applyNumberFormat="1" applyFill="1" applyBorder="1" applyAlignment="1" applyProtection="1">
      <alignment horizontal="center"/>
      <protection hidden="1"/>
    </xf>
    <xf numFmtId="0" fontId="0" fillId="8" borderId="15" xfId="0" applyFill="1" applyBorder="1" applyAlignment="1" applyProtection="1">
      <alignment/>
      <protection hidden="1"/>
    </xf>
    <xf numFmtId="0" fontId="38" fillId="0" borderId="34" xfId="0" applyFont="1" applyBorder="1" applyAlignment="1" applyProtection="1">
      <alignment horizontal="left" vertical="top"/>
      <protection hidden="1"/>
    </xf>
    <xf numFmtId="170" fontId="0" fillId="3" borderId="10" xfId="0" applyNumberFormat="1" applyFill="1" applyBorder="1" applyAlignment="1" applyProtection="1">
      <alignment horizontal="center"/>
      <protection hidden="1"/>
    </xf>
    <xf numFmtId="0" fontId="0" fillId="8" borderId="38" xfId="0" applyFill="1" applyBorder="1" applyAlignment="1" applyProtection="1">
      <alignment/>
      <protection hidden="1"/>
    </xf>
    <xf numFmtId="170" fontId="0" fillId="7" borderId="10" xfId="0" applyNumberFormat="1" applyFont="1" applyFill="1" applyBorder="1" applyAlignment="1" applyProtection="1">
      <alignment horizontal="center" vertical="top" wrapText="1"/>
      <protection hidden="1"/>
    </xf>
    <xf numFmtId="0" fontId="10" fillId="0" borderId="0" xfId="0" applyFont="1" applyAlignment="1" applyProtection="1">
      <alignment horizontal="center" vertical="top" wrapText="1"/>
      <protection hidden="1"/>
    </xf>
    <xf numFmtId="0" fontId="0" fillId="0" borderId="0" xfId="0" applyAlignment="1" applyProtection="1">
      <alignment/>
      <protection hidden="1" locked="0"/>
    </xf>
    <xf numFmtId="0" fontId="38" fillId="0" borderId="10" xfId="0" applyFont="1" applyBorder="1" applyAlignment="1" applyProtection="1">
      <alignment horizontal="center" vertical="top" wrapText="1"/>
      <protection hidden="1"/>
    </xf>
    <xf numFmtId="0" fontId="38" fillId="0" borderId="10" xfId="0" applyFont="1" applyBorder="1" applyAlignment="1" applyProtection="1">
      <alignment horizontal="center" vertical="top" wrapText="1"/>
      <protection hidden="1" locked="0"/>
    </xf>
    <xf numFmtId="0" fontId="39" fillId="0" borderId="10" xfId="0" applyFont="1" applyBorder="1" applyAlignment="1" applyProtection="1">
      <alignment horizontal="center"/>
      <protection locked="0"/>
    </xf>
    <xf numFmtId="170" fontId="0" fillId="2" borderId="10" xfId="0" applyNumberFormat="1" applyFill="1" applyBorder="1" applyAlignment="1" applyProtection="1">
      <alignment horizontal="center"/>
      <protection hidden="1" locked="0"/>
    </xf>
    <xf numFmtId="2" fontId="0" fillId="7" borderId="10" xfId="0" applyNumberFormat="1" applyFill="1" applyBorder="1" applyAlignment="1" applyProtection="1">
      <alignment horizontal="center"/>
      <protection hidden="1"/>
    </xf>
    <xf numFmtId="0" fontId="38" fillId="0" borderId="10" xfId="0" applyFont="1" applyBorder="1" applyAlignment="1" applyProtection="1">
      <alignment horizontal="left" vertical="top" wrapText="1"/>
      <protection hidden="1"/>
    </xf>
    <xf numFmtId="0" fontId="10" fillId="0" borderId="0" xfId="0" applyFont="1" applyBorder="1" applyAlignment="1" applyProtection="1">
      <alignment horizontal="center" vertical="top" wrapText="1"/>
      <protection hidden="1"/>
    </xf>
    <xf numFmtId="0" fontId="40" fillId="0" borderId="0" xfId="0" applyFont="1" applyAlignment="1" applyProtection="1">
      <alignment/>
      <protection hidden="1"/>
    </xf>
    <xf numFmtId="0" fontId="0" fillId="0" borderId="0" xfId="0" applyFont="1" applyAlignment="1" applyProtection="1">
      <alignment/>
      <protection hidden="1"/>
    </xf>
    <xf numFmtId="0" fontId="41" fillId="0" borderId="39" xfId="0" applyFont="1" applyBorder="1" applyAlignment="1">
      <alignment/>
    </xf>
    <xf numFmtId="0" fontId="0" fillId="0" borderId="23" xfId="0" applyFont="1" applyBorder="1" applyAlignment="1">
      <alignment/>
    </xf>
    <xf numFmtId="0" fontId="0" fillId="0" borderId="23" xfId="0" applyBorder="1" applyAlignment="1">
      <alignment/>
    </xf>
    <xf numFmtId="0" fontId="0" fillId="0" borderId="40" xfId="0" applyBorder="1" applyAlignment="1">
      <alignment/>
    </xf>
    <xf numFmtId="178" fontId="0" fillId="2" borderId="10" xfId="0" applyNumberFormat="1" applyFont="1" applyFill="1" applyBorder="1" applyAlignment="1" applyProtection="1">
      <alignment/>
      <protection locked="0"/>
    </xf>
    <xf numFmtId="0" fontId="0" fillId="0" borderId="41" xfId="0" applyBorder="1" applyAlignment="1">
      <alignment/>
    </xf>
    <xf numFmtId="0" fontId="0" fillId="3" borderId="0" xfId="0" applyFont="1" applyFill="1" applyBorder="1" applyAlignment="1">
      <alignment/>
    </xf>
    <xf numFmtId="178" fontId="0" fillId="0" borderId="10" xfId="0" applyNumberFormat="1" applyFont="1" applyFill="1" applyBorder="1" applyAlignment="1">
      <alignment/>
    </xf>
    <xf numFmtId="178" fontId="0" fillId="0" borderId="10" xfId="0" applyNumberFormat="1" applyBorder="1" applyAlignment="1">
      <alignment/>
    </xf>
    <xf numFmtId="179" fontId="0" fillId="0" borderId="34" xfId="0" applyNumberFormat="1" applyFill="1" applyBorder="1" applyAlignment="1">
      <alignment/>
    </xf>
    <xf numFmtId="179" fontId="0" fillId="0" borderId="8" xfId="0" applyNumberFormat="1" applyFill="1" applyBorder="1" applyAlignment="1">
      <alignment/>
    </xf>
    <xf numFmtId="9" fontId="0" fillId="0" borderId="10" xfId="21" applyNumberFormat="1" applyFill="1" applyBorder="1" applyAlignment="1">
      <alignment horizontal="center"/>
    </xf>
    <xf numFmtId="179" fontId="0" fillId="0" borderId="10" xfId="0" applyNumberFormat="1" applyFill="1" applyBorder="1" applyAlignment="1">
      <alignment/>
    </xf>
    <xf numFmtId="0" fontId="42" fillId="0" borderId="0" xfId="0" applyFont="1" applyBorder="1" applyAlignment="1">
      <alignment/>
    </xf>
    <xf numFmtId="0" fontId="0" fillId="0" borderId="41" xfId="0" applyFont="1" applyBorder="1" applyAlignment="1">
      <alignment/>
    </xf>
    <xf numFmtId="2" fontId="0" fillId="0" borderId="10" xfId="0" applyNumberFormat="1" applyFill="1" applyBorder="1" applyAlignment="1">
      <alignment/>
    </xf>
    <xf numFmtId="9" fontId="0" fillId="0" borderId="10" xfId="0" applyNumberFormat="1" applyFill="1" applyBorder="1" applyAlignment="1" quotePrefix="1">
      <alignment horizontal="right"/>
    </xf>
    <xf numFmtId="180" fontId="0" fillId="0" borderId="10" xfId="0" applyNumberFormat="1" applyFill="1" applyBorder="1" applyAlignment="1">
      <alignment horizontal="right"/>
    </xf>
    <xf numFmtId="0" fontId="0" fillId="0" borderId="10" xfId="0" applyFill="1" applyBorder="1" applyAlignment="1">
      <alignment/>
    </xf>
    <xf numFmtId="1" fontId="0" fillId="0" borderId="10" xfId="0" applyNumberFormat="1" applyFill="1" applyBorder="1" applyAlignment="1">
      <alignment/>
    </xf>
    <xf numFmtId="0" fontId="0" fillId="0" borderId="12" xfId="0" applyFont="1" applyBorder="1" applyAlignment="1">
      <alignment/>
    </xf>
    <xf numFmtId="0" fontId="0" fillId="0" borderId="42" xfId="0" applyFont="1" applyBorder="1" applyAlignment="1">
      <alignment/>
    </xf>
    <xf numFmtId="0" fontId="0" fillId="0" borderId="40" xfId="0" applyFont="1" applyBorder="1" applyAlignment="1">
      <alignment/>
    </xf>
    <xf numFmtId="0" fontId="25" fillId="0" borderId="43" xfId="0" applyFont="1" applyBorder="1" applyAlignment="1">
      <alignment/>
    </xf>
    <xf numFmtId="181" fontId="0" fillId="2" borderId="10" xfId="0" applyNumberFormat="1" applyFont="1" applyFill="1" applyBorder="1" applyAlignment="1" applyProtection="1">
      <alignment/>
      <protection locked="0"/>
    </xf>
    <xf numFmtId="0" fontId="0" fillId="9" borderId="20" xfId="0" applyFont="1" applyFill="1" applyBorder="1" applyAlignment="1">
      <alignment/>
    </xf>
    <xf numFmtId="0" fontId="43" fillId="9" borderId="21" xfId="0" applyFont="1" applyFill="1" applyBorder="1" applyAlignment="1">
      <alignment/>
    </xf>
    <xf numFmtId="0" fontId="0" fillId="9" borderId="22" xfId="0" applyFont="1" applyFill="1" applyBorder="1" applyAlignment="1">
      <alignment/>
    </xf>
    <xf numFmtId="0" fontId="0" fillId="0" borderId="43" xfId="0" applyFont="1" applyBorder="1" applyAlignment="1">
      <alignment/>
    </xf>
    <xf numFmtId="0" fontId="0" fillId="3" borderId="43" xfId="0" applyFont="1" applyFill="1" applyBorder="1" applyAlignment="1">
      <alignment/>
    </xf>
    <xf numFmtId="14" fontId="0" fillId="0" borderId="10" xfId="0" applyNumberFormat="1" applyFont="1" applyFill="1" applyBorder="1" applyAlignment="1">
      <alignment/>
    </xf>
    <xf numFmtId="182" fontId="0" fillId="2" borderId="8" xfId="0" applyNumberFormat="1" applyFont="1" applyFill="1" applyBorder="1" applyAlignment="1" applyProtection="1">
      <alignment/>
      <protection locked="0"/>
    </xf>
    <xf numFmtId="0" fontId="0" fillId="3" borderId="0" xfId="0" applyFont="1" applyFill="1" applyBorder="1" applyAlignment="1">
      <alignment horizontal="center"/>
    </xf>
    <xf numFmtId="178" fontId="0" fillId="0" borderId="44" xfId="0" applyNumberFormat="1" applyFill="1" applyBorder="1" applyAlignment="1">
      <alignment/>
    </xf>
    <xf numFmtId="1" fontId="0" fillId="0" borderId="10" xfId="0" applyNumberFormat="1" applyFont="1" applyFill="1" applyBorder="1" applyAlignment="1">
      <alignment horizontal="right"/>
    </xf>
    <xf numFmtId="182" fontId="0" fillId="2" borderId="10" xfId="0" applyNumberFormat="1" applyFont="1" applyFill="1" applyBorder="1" applyAlignment="1" applyProtection="1">
      <alignment/>
      <protection locked="0"/>
    </xf>
    <xf numFmtId="0" fontId="0" fillId="3" borderId="43" xfId="0" applyFill="1" applyBorder="1" applyAlignment="1">
      <alignment/>
    </xf>
    <xf numFmtId="183" fontId="0" fillId="0" borderId="10" xfId="0" applyNumberFormat="1" applyFont="1" applyFill="1" applyBorder="1" applyAlignment="1">
      <alignment horizontal="center"/>
    </xf>
    <xf numFmtId="180" fontId="0" fillId="5" borderId="37" xfId="0" applyNumberFormat="1" applyFont="1" applyFill="1" applyBorder="1" applyAlignment="1" applyProtection="1">
      <alignment/>
      <protection locked="0"/>
    </xf>
    <xf numFmtId="2" fontId="0" fillId="0" borderId="44" xfId="0" applyNumberFormat="1" applyFill="1" applyBorder="1" applyAlignment="1">
      <alignment/>
    </xf>
    <xf numFmtId="0" fontId="0" fillId="3" borderId="45" xfId="0" applyFont="1" applyFill="1" applyBorder="1" applyAlignment="1">
      <alignment/>
    </xf>
    <xf numFmtId="0" fontId="0" fillId="3" borderId="12" xfId="0" applyFont="1" applyFill="1" applyBorder="1" applyAlignment="1">
      <alignment/>
    </xf>
    <xf numFmtId="183" fontId="0" fillId="0" borderId="10" xfId="0" applyNumberFormat="1" applyFont="1" applyFill="1" applyBorder="1" applyAlignment="1">
      <alignment/>
    </xf>
    <xf numFmtId="10" fontId="0" fillId="0" borderId="46" xfId="0" applyNumberFormat="1" applyFont="1" applyFill="1" applyBorder="1" applyAlignment="1">
      <alignment/>
    </xf>
    <xf numFmtId="0" fontId="0" fillId="3" borderId="12" xfId="0" applyFont="1" applyFill="1" applyBorder="1" applyAlignment="1">
      <alignment horizontal="left"/>
    </xf>
    <xf numFmtId="179" fontId="0" fillId="0" borderId="47" xfId="0" applyNumberFormat="1" applyFont="1" applyFill="1" applyBorder="1" applyAlignment="1">
      <alignment/>
    </xf>
    <xf numFmtId="0" fontId="0" fillId="0" borderId="42" xfId="0" applyBorder="1" applyAlignment="1">
      <alignment/>
    </xf>
    <xf numFmtId="185" fontId="7" fillId="0" borderId="1" xfId="0" applyNumberFormat="1" applyFont="1" applyFill="1" applyBorder="1" applyAlignment="1" applyProtection="1">
      <alignment/>
      <protection locked="0"/>
    </xf>
    <xf numFmtId="185" fontId="7" fillId="0" borderId="2" xfId="0" applyNumberFormat="1" applyFont="1" applyFill="1" applyBorder="1" applyAlignment="1" applyProtection="1">
      <alignment/>
      <protection locked="0"/>
    </xf>
    <xf numFmtId="185" fontId="0" fillId="0" borderId="1" xfId="0" applyNumberFormat="1" applyFill="1" applyBorder="1" applyAlignment="1" applyProtection="1">
      <alignment/>
      <protection locked="0"/>
    </xf>
    <xf numFmtId="165" fontId="0" fillId="0" borderId="0" xfId="0" applyNumberFormat="1" applyAlignment="1">
      <alignment/>
    </xf>
    <xf numFmtId="0" fontId="0" fillId="0" borderId="0" xfId="0" applyFill="1" applyBorder="1" applyAlignment="1" applyProtection="1">
      <alignment/>
      <protection locked="0"/>
    </xf>
    <xf numFmtId="185" fontId="0" fillId="0" borderId="0" xfId="0" applyNumberFormat="1" applyFill="1" applyBorder="1" applyAlignment="1" applyProtection="1">
      <alignment/>
      <protection locked="0"/>
    </xf>
    <xf numFmtId="0" fontId="7" fillId="0" borderId="0" xfId="17" applyNumberFormat="1" applyFont="1" applyFill="1" applyBorder="1" applyAlignment="1" applyProtection="1">
      <alignment/>
      <protection locked="0"/>
    </xf>
    <xf numFmtId="44" fontId="7" fillId="0" borderId="0" xfId="17" applyFont="1" applyFill="1" applyBorder="1" applyAlignment="1" applyProtection="1">
      <alignment/>
      <protection locked="0"/>
    </xf>
    <xf numFmtId="165" fontId="7" fillId="0" borderId="0" xfId="17" applyNumberFormat="1" applyFont="1" applyFill="1" applyBorder="1" applyAlignment="1">
      <alignment/>
    </xf>
    <xf numFmtId="185" fontId="7" fillId="0" borderId="0" xfId="0" applyNumberFormat="1" applyFont="1" applyFill="1" applyBorder="1" applyAlignment="1" applyProtection="1">
      <alignment/>
      <protection locked="0"/>
    </xf>
    <xf numFmtId="166" fontId="7" fillId="0" borderId="0" xfId="0" applyNumberFormat="1" applyFont="1" applyBorder="1" applyAlignment="1">
      <alignment/>
    </xf>
    <xf numFmtId="167" fontId="7" fillId="0" borderId="0" xfId="0" applyNumberFormat="1" applyFont="1" applyFill="1" applyBorder="1" applyAlignment="1">
      <alignment/>
    </xf>
    <xf numFmtId="10" fontId="7" fillId="0" borderId="48" xfId="0" applyNumberFormat="1" applyFont="1" applyFill="1" applyBorder="1" applyAlignment="1">
      <alignment/>
    </xf>
    <xf numFmtId="0" fontId="44" fillId="0" borderId="0" xfId="0" applyFont="1" applyAlignment="1">
      <alignment/>
    </xf>
    <xf numFmtId="0" fontId="0" fillId="0" borderId="0" xfId="0" applyNumberFormat="1" applyAlignment="1">
      <alignment/>
    </xf>
    <xf numFmtId="0" fontId="0" fillId="9" borderId="1" xfId="0" applyFill="1" applyBorder="1" applyAlignment="1">
      <alignment horizontal="center"/>
    </xf>
    <xf numFmtId="0" fontId="0" fillId="9" borderId="1" xfId="0" applyNumberFormat="1" applyFill="1" applyBorder="1" applyAlignment="1">
      <alignment horizontal="center"/>
    </xf>
    <xf numFmtId="0" fontId="0" fillId="9" borderId="22" xfId="0" applyFill="1" applyBorder="1" applyAlignment="1">
      <alignment horizontal="center"/>
    </xf>
    <xf numFmtId="0" fontId="0" fillId="3" borderId="1" xfId="0" applyFill="1" applyBorder="1" applyAlignment="1" applyProtection="1">
      <alignment horizontal="center"/>
      <protection locked="0"/>
    </xf>
    <xf numFmtId="14" fontId="0" fillId="3" borderId="1" xfId="0" applyNumberFormat="1" applyFill="1" applyBorder="1" applyAlignment="1" applyProtection="1">
      <alignment/>
      <protection locked="0"/>
    </xf>
    <xf numFmtId="175" fontId="0" fillId="3" borderId="1" xfId="0" applyNumberFormat="1" applyFill="1" applyBorder="1" applyAlignment="1" applyProtection="1">
      <alignment/>
      <protection locked="0"/>
    </xf>
    <xf numFmtId="1" fontId="0" fillId="3" borderId="1" xfId="17" applyNumberFormat="1" applyFill="1" applyBorder="1" applyAlignment="1" applyProtection="1">
      <alignment/>
      <protection locked="0"/>
    </xf>
    <xf numFmtId="176" fontId="0" fillId="3" borderId="1" xfId="17" applyNumberFormat="1" applyFill="1" applyBorder="1" applyAlignment="1" applyProtection="1">
      <alignment/>
      <protection locked="0"/>
    </xf>
    <xf numFmtId="178" fontId="0" fillId="6" borderId="1" xfId="17" applyNumberFormat="1" applyFill="1" applyBorder="1" applyAlignment="1">
      <alignment/>
    </xf>
    <xf numFmtId="0" fontId="0" fillId="3" borderId="1" xfId="0" applyNumberFormat="1" applyFill="1" applyBorder="1" applyAlignment="1" applyProtection="1">
      <alignment/>
      <protection locked="0"/>
    </xf>
    <xf numFmtId="176" fontId="0" fillId="3" borderId="1" xfId="0" applyNumberFormat="1" applyFill="1" applyBorder="1" applyAlignment="1" applyProtection="1">
      <alignment/>
      <protection locked="0"/>
    </xf>
    <xf numFmtId="183" fontId="20" fillId="6" borderId="1" xfId="0" applyNumberFormat="1" applyFont="1" applyFill="1" applyBorder="1" applyAlignment="1">
      <alignment/>
    </xf>
    <xf numFmtId="183" fontId="45" fillId="6" borderId="1" xfId="0" applyNumberFormat="1" applyFont="1" applyFill="1" applyBorder="1" applyAlignment="1">
      <alignment/>
    </xf>
    <xf numFmtId="10" fontId="0" fillId="6" borderId="1" xfId="0" applyNumberFormat="1" applyFill="1" applyBorder="1" applyAlignment="1">
      <alignment/>
    </xf>
    <xf numFmtId="1" fontId="0" fillId="6" borderId="1" xfId="0" applyNumberFormat="1" applyFill="1" applyBorder="1" applyAlignment="1">
      <alignment/>
    </xf>
    <xf numFmtId="0" fontId="0" fillId="3" borderId="27" xfId="0" applyFill="1" applyBorder="1" applyAlignment="1" applyProtection="1">
      <alignment horizontal="center"/>
      <protection locked="0"/>
    </xf>
    <xf numFmtId="186" fontId="0" fillId="3" borderId="1" xfId="17" applyNumberFormat="1" applyFill="1" applyBorder="1" applyAlignment="1" applyProtection="1">
      <alignment/>
      <protection locked="0"/>
    </xf>
    <xf numFmtId="14" fontId="0" fillId="3" borderId="2" xfId="0" applyNumberFormat="1" applyFill="1" applyBorder="1" applyAlignment="1" applyProtection="1">
      <alignment/>
      <protection locked="0"/>
    </xf>
    <xf numFmtId="175" fontId="0" fillId="3" borderId="2" xfId="0" applyNumberFormat="1" applyFill="1" applyBorder="1" applyAlignment="1" applyProtection="1">
      <alignment/>
      <protection locked="0"/>
    </xf>
    <xf numFmtId="178" fontId="0" fillId="0" borderId="0" xfId="0" applyNumberFormat="1" applyBorder="1" applyAlignment="1">
      <alignment/>
    </xf>
    <xf numFmtId="176" fontId="0" fillId="0" borderId="1" xfId="0" applyNumberFormat="1" applyBorder="1" applyAlignment="1">
      <alignment/>
    </xf>
    <xf numFmtId="176" fontId="0" fillId="0" borderId="2" xfId="0" applyNumberFormat="1" applyBorder="1" applyAlignment="1">
      <alignment/>
    </xf>
    <xf numFmtId="178" fontId="0" fillId="0" borderId="2" xfId="0" applyNumberFormat="1" applyBorder="1" applyAlignment="1">
      <alignment/>
    </xf>
    <xf numFmtId="0" fontId="0" fillId="0" borderId="2" xfId="0" applyBorder="1" applyAlignment="1">
      <alignment/>
    </xf>
    <xf numFmtId="0" fontId="0" fillId="0" borderId="0" xfId="0" applyNumberFormat="1" applyBorder="1" applyAlignment="1">
      <alignment/>
    </xf>
    <xf numFmtId="183" fontId="0" fillId="0" borderId="45" xfId="17" applyNumberFormat="1" applyBorder="1" applyAlignment="1">
      <alignment/>
    </xf>
    <xf numFmtId="10" fontId="0" fillId="6" borderId="49" xfId="0" applyNumberFormat="1" applyFill="1" applyBorder="1" applyAlignment="1">
      <alignment/>
    </xf>
    <xf numFmtId="0" fontId="0" fillId="0" borderId="1" xfId="17" applyNumberFormat="1" applyFill="1" applyBorder="1" applyAlignment="1">
      <alignment/>
    </xf>
    <xf numFmtId="2" fontId="0" fillId="0" borderId="1" xfId="0" applyNumberFormat="1" applyBorder="1" applyAlignment="1">
      <alignment/>
    </xf>
    <xf numFmtId="1" fontId="0" fillId="0" borderId="1" xfId="0" applyNumberFormat="1" applyBorder="1" applyAlignment="1">
      <alignment/>
    </xf>
    <xf numFmtId="170" fontId="0" fillId="0" borderId="1" xfId="0" applyNumberFormat="1" applyBorder="1" applyAlignment="1">
      <alignment/>
    </xf>
    <xf numFmtId="2" fontId="0" fillId="0" borderId="0" xfId="0" applyNumberFormat="1" applyAlignment="1">
      <alignment/>
    </xf>
    <xf numFmtId="14" fontId="0" fillId="6" borderId="10" xfId="0" applyNumberFormat="1" applyFill="1" applyBorder="1" applyAlignment="1">
      <alignment/>
    </xf>
    <xf numFmtId="14" fontId="0" fillId="0" borderId="0" xfId="0" applyNumberFormat="1" applyAlignment="1">
      <alignment/>
    </xf>
    <xf numFmtId="0" fontId="0" fillId="9" borderId="3" xfId="0" applyFill="1" applyBorder="1" applyAlignment="1">
      <alignment horizontal="center"/>
    </xf>
    <xf numFmtId="0" fontId="0" fillId="9" borderId="50" xfId="0" applyFill="1" applyBorder="1" applyAlignment="1">
      <alignment horizontal="center"/>
    </xf>
    <xf numFmtId="0" fontId="0" fillId="9" borderId="4" xfId="0" applyFill="1" applyBorder="1" applyAlignment="1">
      <alignment horizontal="center"/>
    </xf>
    <xf numFmtId="0" fontId="0" fillId="9" borderId="5" xfId="0" applyFill="1" applyBorder="1" applyAlignment="1">
      <alignment horizontal="center"/>
    </xf>
    <xf numFmtId="0" fontId="46" fillId="9" borderId="11" xfId="0" applyFont="1" applyFill="1" applyBorder="1" applyAlignment="1">
      <alignment horizontal="center"/>
    </xf>
    <xf numFmtId="0" fontId="0" fillId="9" borderId="2" xfId="0" applyFill="1" applyBorder="1" applyAlignment="1">
      <alignment horizontal="center"/>
    </xf>
    <xf numFmtId="0" fontId="0" fillId="9" borderId="12" xfId="0" applyFill="1" applyBorder="1" applyAlignment="1">
      <alignment horizontal="center"/>
    </xf>
    <xf numFmtId="44" fontId="0" fillId="9" borderId="13" xfId="17" applyFont="1" applyFill="1" applyBorder="1" applyAlignment="1">
      <alignment horizontal="center"/>
    </xf>
    <xf numFmtId="0" fontId="0" fillId="3" borderId="31" xfId="0" applyFill="1" applyBorder="1" applyAlignment="1" applyProtection="1">
      <alignment horizontal="center"/>
      <protection locked="0"/>
    </xf>
    <xf numFmtId="1" fontId="0" fillId="3" borderId="2" xfId="17" applyNumberFormat="1" applyFill="1" applyBorder="1" applyAlignment="1" applyProtection="1">
      <alignment/>
      <protection locked="0"/>
    </xf>
    <xf numFmtId="186" fontId="0" fillId="3" borderId="2" xfId="17" applyNumberFormat="1" applyFill="1" applyBorder="1" applyAlignment="1" applyProtection="1">
      <alignment/>
      <protection locked="0"/>
    </xf>
    <xf numFmtId="183" fontId="0" fillId="6" borderId="20" xfId="17" applyNumberFormat="1" applyFill="1" applyBorder="1" applyAlignment="1">
      <alignment/>
    </xf>
    <xf numFmtId="188" fontId="0" fillId="6" borderId="1" xfId="17" applyNumberFormat="1" applyFill="1" applyBorder="1" applyAlignment="1">
      <alignment/>
    </xf>
    <xf numFmtId="10" fontId="0" fillId="6" borderId="1" xfId="17" applyNumberFormat="1" applyFill="1" applyBorder="1" applyAlignment="1">
      <alignment/>
    </xf>
    <xf numFmtId="1" fontId="0" fillId="6" borderId="51" xfId="0" applyNumberFormat="1" applyFill="1" applyBorder="1" applyAlignment="1">
      <alignment horizontal="center"/>
    </xf>
    <xf numFmtId="171" fontId="0" fillId="3" borderId="1" xfId="0" applyNumberFormat="1" applyFill="1" applyBorder="1" applyAlignment="1" applyProtection="1">
      <alignment/>
      <protection locked="0"/>
    </xf>
    <xf numFmtId="0" fontId="0" fillId="3" borderId="27" xfId="0" applyFont="1" applyFill="1" applyBorder="1" applyAlignment="1" applyProtection="1">
      <alignment horizontal="center"/>
      <protection locked="0"/>
    </xf>
    <xf numFmtId="165" fontId="0" fillId="0" borderId="0" xfId="0" applyNumberFormat="1" applyBorder="1" applyAlignment="1">
      <alignment/>
    </xf>
    <xf numFmtId="178" fontId="0" fillId="10" borderId="1" xfId="0" applyNumberFormat="1" applyFill="1" applyBorder="1" applyAlignment="1">
      <alignment/>
    </xf>
    <xf numFmtId="183" fontId="0" fillId="10" borderId="22" xfId="0" applyNumberFormat="1" applyFill="1" applyBorder="1" applyAlignment="1">
      <alignment/>
    </xf>
    <xf numFmtId="178" fontId="0" fillId="2" borderId="2" xfId="0" applyNumberFormat="1" applyFill="1" applyBorder="1" applyAlignment="1">
      <alignment/>
    </xf>
    <xf numFmtId="176" fontId="47" fillId="11" borderId="1" xfId="0" applyNumberFormat="1" applyFont="1" applyFill="1" applyBorder="1" applyAlignment="1">
      <alignment/>
    </xf>
    <xf numFmtId="176" fontId="47" fillId="11" borderId="2" xfId="0" applyNumberFormat="1" applyFont="1" applyFill="1" applyBorder="1" applyAlignment="1">
      <alignment/>
    </xf>
    <xf numFmtId="178" fontId="47" fillId="11" borderId="45" xfId="0" applyNumberFormat="1" applyFont="1" applyFill="1" applyBorder="1" applyAlignment="1">
      <alignment/>
    </xf>
    <xf numFmtId="176" fontId="47" fillId="11" borderId="0" xfId="0" applyNumberFormat="1" applyFont="1" applyFill="1" applyBorder="1" applyAlignment="1">
      <alignment/>
    </xf>
    <xf numFmtId="178" fontId="47" fillId="11" borderId="42" xfId="0" applyNumberFormat="1" applyFont="1" applyFill="1" applyBorder="1" applyAlignment="1">
      <alignment/>
    </xf>
    <xf numFmtId="183" fontId="47" fillId="11" borderId="45" xfId="17" applyNumberFormat="1" applyFont="1" applyFill="1" applyBorder="1" applyAlignment="1">
      <alignment/>
    </xf>
    <xf numFmtId="10" fontId="47" fillId="11" borderId="49" xfId="0" applyNumberFormat="1" applyFont="1" applyFill="1" applyBorder="1" applyAlignment="1">
      <alignment/>
    </xf>
    <xf numFmtId="183" fontId="0" fillId="6" borderId="1" xfId="17" applyNumberFormat="1" applyFill="1" applyBorder="1" applyAlignment="1">
      <alignment/>
    </xf>
    <xf numFmtId="0" fontId="0" fillId="0" borderId="1" xfId="0" applyFill="1" applyBorder="1" applyAlignment="1" applyProtection="1">
      <alignment horizontal="center"/>
      <protection locked="0"/>
    </xf>
    <xf numFmtId="14" fontId="0" fillId="0" borderId="1" xfId="0" applyNumberFormat="1" applyFill="1" applyBorder="1" applyAlignment="1" applyProtection="1">
      <alignment/>
      <protection locked="0"/>
    </xf>
    <xf numFmtId="175" fontId="0" fillId="0" borderId="2" xfId="0" applyNumberFormat="1" applyFill="1" applyBorder="1" applyAlignment="1" applyProtection="1">
      <alignment/>
      <protection locked="0"/>
    </xf>
    <xf numFmtId="186" fontId="0" fillId="0" borderId="2" xfId="17" applyNumberFormat="1" applyFill="1" applyBorder="1" applyAlignment="1" applyProtection="1">
      <alignment/>
      <protection locked="0"/>
    </xf>
    <xf numFmtId="4" fontId="47" fillId="11" borderId="2" xfId="0" applyNumberFormat="1" applyFont="1" applyFill="1" applyBorder="1" applyAlignment="1">
      <alignment/>
    </xf>
    <xf numFmtId="0" fontId="0" fillId="12" borderId="0" xfId="0" applyFill="1" applyAlignment="1">
      <alignment/>
    </xf>
    <xf numFmtId="2" fontId="10" fillId="12" borderId="0" xfId="0" applyNumberFormat="1" applyFont="1" applyFill="1" applyAlignment="1">
      <alignment/>
    </xf>
    <xf numFmtId="188" fontId="0" fillId="0" borderId="0" xfId="0" applyNumberFormat="1" applyAlignment="1">
      <alignment/>
    </xf>
    <xf numFmtId="0" fontId="0" fillId="0" borderId="0" xfId="0" applyFill="1" applyBorder="1" applyAlignment="1">
      <alignment horizontal="center"/>
    </xf>
    <xf numFmtId="0" fontId="0" fillId="0" borderId="43" xfId="0" applyFill="1" applyBorder="1" applyAlignment="1">
      <alignment horizontal="center"/>
    </xf>
    <xf numFmtId="178" fontId="0" fillId="0" borderId="0" xfId="0" applyNumberFormat="1" applyAlignment="1">
      <alignment/>
    </xf>
    <xf numFmtId="0" fontId="0" fillId="0" borderId="0" xfId="0" applyAlignment="1">
      <alignment horizontal="center"/>
    </xf>
    <xf numFmtId="175" fontId="0" fillId="0" borderId="0" xfId="0" applyNumberFormat="1" applyAlignment="1">
      <alignment/>
    </xf>
    <xf numFmtId="10" fontId="0" fillId="0" borderId="0" xfId="0" applyNumberFormat="1" applyAlignment="1">
      <alignment/>
    </xf>
    <xf numFmtId="183" fontId="0" fillId="0" borderId="0" xfId="0" applyNumberFormat="1" applyAlignment="1">
      <alignment/>
    </xf>
    <xf numFmtId="0" fontId="0" fillId="0" borderId="0" xfId="0" applyAlignment="1">
      <alignment horizontal="right"/>
    </xf>
    <xf numFmtId="0" fontId="34" fillId="0" borderId="49" xfId="0" applyFont="1" applyFill="1" applyBorder="1" applyAlignment="1">
      <alignment horizontal="center"/>
    </xf>
    <xf numFmtId="0" fontId="10" fillId="0" borderId="1" xfId="0" applyFont="1" applyBorder="1" applyAlignment="1">
      <alignment horizontal="right"/>
    </xf>
    <xf numFmtId="0" fontId="10" fillId="0" borderId="27" xfId="0" applyFont="1" applyBorder="1" applyAlignment="1">
      <alignment horizontal="right"/>
    </xf>
    <xf numFmtId="0" fontId="10" fillId="0" borderId="32" xfId="0" applyFont="1" applyBorder="1" applyAlignment="1">
      <alignment horizontal="right"/>
    </xf>
    <xf numFmtId="0" fontId="20" fillId="0" borderId="22" xfId="0" applyFont="1" applyBorder="1" applyAlignment="1">
      <alignment/>
    </xf>
    <xf numFmtId="0" fontId="48" fillId="0" borderId="1" xfId="0" applyFont="1" applyBorder="1" applyAlignment="1">
      <alignment/>
    </xf>
    <xf numFmtId="0" fontId="0" fillId="8" borderId="0" xfId="0" applyFill="1" applyAlignment="1">
      <alignment/>
    </xf>
    <xf numFmtId="166" fontId="0" fillId="2" borderId="1" xfId="21" applyNumberFormat="1" applyFill="1" applyBorder="1" applyAlignment="1" applyProtection="1">
      <alignment/>
      <protection hidden="1" locked="0"/>
    </xf>
    <xf numFmtId="0" fontId="10" fillId="0" borderId="0" xfId="0" applyFont="1" applyBorder="1" applyAlignment="1" applyProtection="1">
      <alignment horizontal="center"/>
      <protection hidden="1"/>
    </xf>
    <xf numFmtId="166" fontId="0" fillId="0" borderId="0" xfId="0" applyNumberFormat="1" applyAlignment="1">
      <alignment/>
    </xf>
    <xf numFmtId="189" fontId="0" fillId="3" borderId="2" xfId="17" applyNumberFormat="1" applyFill="1" applyBorder="1" applyAlignment="1" applyProtection="1">
      <alignment/>
      <protection locked="0"/>
    </xf>
    <xf numFmtId="175" fontId="10" fillId="3" borderId="19" xfId="0" applyNumberFormat="1" applyFont="1" applyFill="1" applyBorder="1" applyAlignment="1" applyProtection="1">
      <alignment/>
      <protection hidden="1"/>
    </xf>
    <xf numFmtId="10" fontId="10" fillId="0" borderId="0" xfId="0" applyNumberFormat="1" applyFont="1" applyAlignment="1" applyProtection="1">
      <alignment/>
      <protection hidden="1"/>
    </xf>
    <xf numFmtId="49" fontId="0" fillId="0" borderId="0" xfId="0" applyNumberFormat="1" applyFill="1" applyBorder="1" applyAlignment="1">
      <alignment/>
    </xf>
    <xf numFmtId="0" fontId="44" fillId="0" borderId="0" xfId="0" applyFont="1" applyFill="1" applyBorder="1" applyAlignment="1">
      <alignment/>
    </xf>
    <xf numFmtId="10" fontId="0" fillId="0" borderId="0" xfId="0" applyNumberFormat="1" applyFill="1" applyBorder="1" applyAlignment="1">
      <alignment/>
    </xf>
    <xf numFmtId="0" fontId="44" fillId="0" borderId="0" xfId="0" applyFont="1" applyFill="1" applyBorder="1" applyAlignment="1">
      <alignment horizontal="center"/>
    </xf>
    <xf numFmtId="166" fontId="44" fillId="0" borderId="0" xfId="0" applyNumberFormat="1" applyFont="1" applyFill="1" applyBorder="1" applyAlignment="1">
      <alignment/>
    </xf>
    <xf numFmtId="10" fontId="44" fillId="0" borderId="0" xfId="0" applyNumberFormat="1" applyFont="1" applyFill="1" applyBorder="1" applyAlignment="1">
      <alignment/>
    </xf>
    <xf numFmtId="171" fontId="0" fillId="0" borderId="0" xfId="0" applyNumberFormat="1" applyFill="1" applyBorder="1" applyAlignment="1">
      <alignment horizontal="center"/>
    </xf>
    <xf numFmtId="175" fontId="0" fillId="0" borderId="0" xfId="0" applyNumberFormat="1" applyFill="1" applyBorder="1" applyAlignment="1">
      <alignment/>
    </xf>
    <xf numFmtId="14" fontId="0" fillId="3" borderId="1" xfId="0" applyNumberFormat="1" applyFill="1" applyBorder="1" applyAlignment="1" applyProtection="1">
      <alignment horizontal="center"/>
      <protection locked="0"/>
    </xf>
    <xf numFmtId="14" fontId="0" fillId="3" borderId="2" xfId="0" applyNumberFormat="1" applyFill="1" applyBorder="1" applyAlignment="1" applyProtection="1">
      <alignment horizontal="center"/>
      <protection locked="0"/>
    </xf>
    <xf numFmtId="0" fontId="0" fillId="3" borderId="31" xfId="0" applyFont="1" applyFill="1" applyBorder="1" applyAlignment="1" applyProtection="1">
      <alignment horizontal="center"/>
      <protection locked="0"/>
    </xf>
    <xf numFmtId="14" fontId="0" fillId="3" borderId="1" xfId="0" applyNumberFormat="1" applyFont="1" applyFill="1" applyBorder="1" applyAlignment="1" applyProtection="1">
      <alignment horizontal="center"/>
      <protection locked="0"/>
    </xf>
    <xf numFmtId="175" fontId="0" fillId="3" borderId="1" xfId="0" applyNumberFormat="1" applyFont="1" applyFill="1" applyBorder="1" applyAlignment="1" applyProtection="1">
      <alignment/>
      <protection locked="0"/>
    </xf>
    <xf numFmtId="1" fontId="0" fillId="3" borderId="1" xfId="17" applyNumberFormat="1" applyFont="1" applyFill="1" applyBorder="1" applyAlignment="1" applyProtection="1">
      <alignment/>
      <protection locked="0"/>
    </xf>
    <xf numFmtId="176" fontId="0" fillId="3" borderId="1" xfId="17" applyNumberFormat="1" applyFont="1" applyFill="1" applyBorder="1" applyAlignment="1" applyProtection="1">
      <alignment/>
      <protection locked="0"/>
    </xf>
    <xf numFmtId="178" fontId="0" fillId="6" borderId="1" xfId="17" applyNumberFormat="1" applyFont="1" applyFill="1" applyBorder="1" applyAlignment="1">
      <alignment/>
    </xf>
    <xf numFmtId="14" fontId="0" fillId="3" borderId="2" xfId="0" applyNumberFormat="1" applyFont="1" applyFill="1" applyBorder="1" applyAlignment="1" applyProtection="1">
      <alignment/>
      <protection locked="0"/>
    </xf>
    <xf numFmtId="0" fontId="0" fillId="3" borderId="1" xfId="0" applyNumberFormat="1" applyFont="1" applyFill="1" applyBorder="1" applyAlignment="1" applyProtection="1">
      <alignment/>
      <protection locked="0"/>
    </xf>
    <xf numFmtId="176" fontId="0" fillId="3" borderId="1" xfId="0" applyNumberFormat="1" applyFont="1" applyFill="1" applyBorder="1" applyAlignment="1" applyProtection="1">
      <alignment/>
      <protection locked="0"/>
    </xf>
    <xf numFmtId="10" fontId="0" fillId="6" borderId="1" xfId="0" applyNumberFormat="1" applyFont="1" applyFill="1" applyBorder="1" applyAlignment="1">
      <alignment/>
    </xf>
    <xf numFmtId="1" fontId="0" fillId="6" borderId="1" xfId="0" applyNumberFormat="1" applyFont="1" applyFill="1" applyBorder="1" applyAlignment="1">
      <alignment/>
    </xf>
    <xf numFmtId="0" fontId="0" fillId="0" borderId="0" xfId="0" applyFont="1" applyAlignment="1">
      <alignment/>
    </xf>
    <xf numFmtId="14" fontId="0" fillId="3" borderId="2" xfId="0" applyNumberFormat="1" applyFont="1" applyFill="1" applyBorder="1" applyAlignment="1" applyProtection="1">
      <alignment horizontal="center"/>
      <protection locked="0"/>
    </xf>
    <xf numFmtId="175" fontId="0" fillId="3" borderId="2" xfId="0" applyNumberFormat="1" applyFont="1" applyFill="1" applyBorder="1" applyAlignment="1" applyProtection="1">
      <alignment/>
      <protection locked="0"/>
    </xf>
    <xf numFmtId="1" fontId="0" fillId="3" borderId="2" xfId="17" applyNumberFormat="1" applyFont="1" applyFill="1" applyBorder="1" applyAlignment="1" applyProtection="1">
      <alignment/>
      <protection locked="0"/>
    </xf>
    <xf numFmtId="186" fontId="0" fillId="3" borderId="2" xfId="17" applyNumberFormat="1" applyFont="1" applyFill="1" applyBorder="1" applyAlignment="1" applyProtection="1">
      <alignment/>
      <protection locked="0"/>
    </xf>
    <xf numFmtId="14" fontId="0" fillId="3" borderId="1" xfId="0" applyNumberFormat="1" applyFont="1" applyFill="1" applyBorder="1" applyAlignment="1" applyProtection="1">
      <alignment/>
      <protection locked="0"/>
    </xf>
    <xf numFmtId="0" fontId="7" fillId="3" borderId="31" xfId="0" applyFont="1" applyFill="1" applyBorder="1" applyAlignment="1" applyProtection="1">
      <alignment horizontal="center"/>
      <protection locked="0"/>
    </xf>
    <xf numFmtId="14" fontId="7" fillId="3" borderId="2" xfId="0" applyNumberFormat="1" applyFont="1" applyFill="1" applyBorder="1" applyAlignment="1" applyProtection="1">
      <alignment horizontal="center"/>
      <protection locked="0"/>
    </xf>
    <xf numFmtId="175" fontId="7" fillId="3" borderId="2" xfId="0" applyNumberFormat="1" applyFont="1" applyFill="1" applyBorder="1" applyAlignment="1" applyProtection="1">
      <alignment/>
      <protection locked="0"/>
    </xf>
    <xf numFmtId="1" fontId="7" fillId="3" borderId="2" xfId="17" applyNumberFormat="1" applyFont="1" applyFill="1" applyBorder="1" applyAlignment="1" applyProtection="1">
      <alignment/>
      <protection locked="0"/>
    </xf>
    <xf numFmtId="186" fontId="7" fillId="3" borderId="2" xfId="17" applyNumberFormat="1" applyFont="1" applyFill="1" applyBorder="1" applyAlignment="1" applyProtection="1">
      <alignment/>
      <protection locked="0"/>
    </xf>
    <xf numFmtId="176" fontId="7" fillId="3" borderId="1" xfId="17" applyNumberFormat="1" applyFont="1" applyFill="1" applyBorder="1" applyAlignment="1" applyProtection="1">
      <alignment/>
      <protection locked="0"/>
    </xf>
    <xf numFmtId="178" fontId="7" fillId="6" borderId="1" xfId="17" applyNumberFormat="1" applyFont="1" applyFill="1" applyBorder="1" applyAlignment="1">
      <alignment/>
    </xf>
    <xf numFmtId="14" fontId="7" fillId="3" borderId="1" xfId="0" applyNumberFormat="1" applyFont="1" applyFill="1" applyBorder="1" applyAlignment="1" applyProtection="1">
      <alignment/>
      <protection locked="0"/>
    </xf>
    <xf numFmtId="175" fontId="7" fillId="3" borderId="1" xfId="0" applyNumberFormat="1" applyFont="1" applyFill="1" applyBorder="1" applyAlignment="1" applyProtection="1">
      <alignment/>
      <protection locked="0"/>
    </xf>
    <xf numFmtId="176" fontId="7" fillId="3" borderId="1" xfId="0" applyNumberFormat="1" applyFont="1" applyFill="1" applyBorder="1" applyAlignment="1" applyProtection="1">
      <alignment/>
      <protection locked="0"/>
    </xf>
    <xf numFmtId="183" fontId="49" fillId="6" borderId="1" xfId="0" applyNumberFormat="1" applyFont="1" applyFill="1" applyBorder="1" applyAlignment="1">
      <alignment/>
    </xf>
    <xf numFmtId="183" fontId="50" fillId="6" borderId="1" xfId="0" applyNumberFormat="1" applyFont="1" applyFill="1" applyBorder="1" applyAlignment="1">
      <alignment/>
    </xf>
    <xf numFmtId="10" fontId="7" fillId="6" borderId="1" xfId="0" applyNumberFormat="1" applyFont="1" applyFill="1" applyBorder="1" applyAlignment="1">
      <alignment/>
    </xf>
    <xf numFmtId="1" fontId="7" fillId="6" borderId="1" xfId="0" applyNumberFormat="1" applyFont="1" applyFill="1" applyBorder="1" applyAlignment="1">
      <alignment/>
    </xf>
    <xf numFmtId="186" fontId="0" fillId="3" borderId="1" xfId="17" applyNumberFormat="1" applyFont="1" applyFill="1" applyBorder="1" applyAlignment="1" applyProtection="1">
      <alignment/>
      <protection locked="0"/>
    </xf>
    <xf numFmtId="14" fontId="7" fillId="3" borderId="2" xfId="0" applyNumberFormat="1" applyFont="1" applyFill="1" applyBorder="1" applyAlignment="1" applyProtection="1">
      <alignment/>
      <protection locked="0"/>
    </xf>
    <xf numFmtId="176" fontId="7" fillId="3" borderId="2" xfId="0" applyNumberFormat="1" applyFont="1" applyFill="1" applyBorder="1" applyAlignment="1" applyProtection="1">
      <alignment/>
      <protection locked="0"/>
    </xf>
    <xf numFmtId="186" fontId="7" fillId="3" borderId="1" xfId="17" applyNumberFormat="1" applyFont="1" applyFill="1" applyBorder="1" applyAlignment="1" applyProtection="1">
      <alignment/>
      <protection locked="0"/>
    </xf>
    <xf numFmtId="190" fontId="7" fillId="3" borderId="2" xfId="17" applyNumberFormat="1" applyFont="1" applyFill="1" applyBorder="1" applyAlignment="1" applyProtection="1">
      <alignment/>
      <protection locked="0"/>
    </xf>
    <xf numFmtId="2" fontId="0" fillId="3" borderId="2" xfId="17" applyNumberFormat="1" applyFont="1" applyFill="1" applyBorder="1" applyAlignment="1" applyProtection="1">
      <alignment/>
      <protection locked="0"/>
    </xf>
    <xf numFmtId="189" fontId="0" fillId="3" borderId="2" xfId="17" applyNumberFormat="1" applyFont="1" applyFill="1" applyBorder="1" applyAlignment="1" applyProtection="1">
      <alignment/>
      <protection locked="0"/>
    </xf>
    <xf numFmtId="190" fontId="0" fillId="3" borderId="2" xfId="17" applyNumberFormat="1" applyFont="1" applyFill="1" applyBorder="1" applyAlignment="1" applyProtection="1">
      <alignment/>
      <protection locked="0"/>
    </xf>
    <xf numFmtId="189" fontId="0" fillId="0" borderId="0" xfId="0" applyNumberFormat="1" applyAlignment="1">
      <alignment/>
    </xf>
    <xf numFmtId="0" fontId="10" fillId="0" borderId="0" xfId="0" applyFont="1" applyBorder="1" applyAlignment="1">
      <alignment horizontal="right"/>
    </xf>
    <xf numFmtId="0" fontId="21" fillId="0" borderId="0" xfId="0" applyFont="1" applyBorder="1" applyAlignment="1">
      <alignment/>
    </xf>
    <xf numFmtId="0" fontId="0" fillId="0" borderId="0" xfId="0" applyBorder="1" applyAlignment="1">
      <alignment horizontal="right"/>
    </xf>
    <xf numFmtId="0" fontId="20" fillId="0" borderId="0" xfId="0" applyFont="1" applyBorder="1" applyAlignment="1">
      <alignment/>
    </xf>
    <xf numFmtId="0" fontId="0" fillId="0" borderId="27" xfId="0" applyFont="1" applyBorder="1" applyAlignment="1">
      <alignment horizontal="right"/>
    </xf>
    <xf numFmtId="0" fontId="0" fillId="0" borderId="32" xfId="0" applyFont="1" applyBorder="1" applyAlignment="1">
      <alignment horizontal="right"/>
    </xf>
    <xf numFmtId="189" fontId="0" fillId="3" borderId="1" xfId="17" applyNumberFormat="1" applyFont="1" applyFill="1" applyBorder="1" applyAlignment="1" applyProtection="1">
      <alignment/>
      <protection locked="0"/>
    </xf>
    <xf numFmtId="189" fontId="7" fillId="3" borderId="2" xfId="17" applyNumberFormat="1" applyFont="1" applyFill="1" applyBorder="1" applyAlignment="1" applyProtection="1">
      <alignment/>
      <protection locked="0"/>
    </xf>
    <xf numFmtId="189" fontId="7" fillId="3" borderId="1" xfId="0" applyNumberFormat="1" applyFont="1" applyFill="1" applyBorder="1" applyAlignment="1" applyProtection="1">
      <alignment/>
      <protection locked="0"/>
    </xf>
    <xf numFmtId="189" fontId="0" fillId="3" borderId="1" xfId="0" applyNumberFormat="1" applyFont="1" applyFill="1" applyBorder="1" applyAlignment="1" applyProtection="1">
      <alignment/>
      <protection locked="0"/>
    </xf>
    <xf numFmtId="189" fontId="7" fillId="3" borderId="2" xfId="0" applyNumberFormat="1" applyFont="1" applyFill="1" applyBorder="1" applyAlignment="1" applyProtection="1">
      <alignment/>
      <protection locked="0"/>
    </xf>
    <xf numFmtId="14" fontId="0" fillId="3" borderId="31" xfId="0" applyNumberFormat="1" applyFill="1" applyBorder="1" applyAlignment="1" applyProtection="1">
      <alignment horizontal="center"/>
      <protection locked="0"/>
    </xf>
    <xf numFmtId="4" fontId="0" fillId="0" borderId="0" xfId="0" applyNumberFormat="1" applyAlignment="1">
      <alignment/>
    </xf>
    <xf numFmtId="175" fontId="0" fillId="0" borderId="0" xfId="0" applyNumberFormat="1" applyFill="1" applyBorder="1" applyAlignment="1">
      <alignment horizontal="center"/>
    </xf>
    <xf numFmtId="176" fontId="0" fillId="0" borderId="0" xfId="0" applyNumberFormat="1" applyFill="1" applyBorder="1" applyAlignment="1">
      <alignment horizontal="center"/>
    </xf>
    <xf numFmtId="10" fontId="0" fillId="0" borderId="0" xfId="0" applyNumberFormat="1" applyFill="1" applyBorder="1" applyAlignment="1">
      <alignment horizontal="center"/>
    </xf>
    <xf numFmtId="183" fontId="0" fillId="0" borderId="0" xfId="0" applyNumberFormat="1" applyFill="1" applyBorder="1" applyAlignment="1">
      <alignment horizontal="center"/>
    </xf>
    <xf numFmtId="166" fontId="0" fillId="0" borderId="0" xfId="0" applyNumberFormat="1" applyFill="1" applyBorder="1" applyAlignment="1">
      <alignment horizontal="center"/>
    </xf>
    <xf numFmtId="166" fontId="0" fillId="0" borderId="1" xfId="0" applyNumberFormat="1" applyBorder="1" applyAlignment="1">
      <alignment/>
    </xf>
    <xf numFmtId="166" fontId="0" fillId="0" borderId="10" xfId="0" applyNumberFormat="1" applyFill="1" applyBorder="1" applyAlignment="1">
      <alignment/>
    </xf>
    <xf numFmtId="10" fontId="10" fillId="6" borderId="10" xfId="0" applyNumberFormat="1" applyFont="1" applyFill="1" applyBorder="1" applyAlignment="1">
      <alignment/>
    </xf>
    <xf numFmtId="9" fontId="3" fillId="6" borderId="10" xfId="21" applyNumberFormat="1" applyFont="1" applyFill="1" applyBorder="1" applyAlignment="1">
      <alignment horizontal="center"/>
    </xf>
    <xf numFmtId="0" fontId="0" fillId="0" borderId="52" xfId="0" applyBorder="1" applyAlignment="1">
      <alignment/>
    </xf>
    <xf numFmtId="0" fontId="0" fillId="0" borderId="53" xfId="0" applyBorder="1" applyAlignment="1">
      <alignment/>
    </xf>
    <xf numFmtId="166" fontId="7" fillId="0" borderId="54" xfId="0" applyNumberFormat="1" applyFont="1" applyBorder="1" applyAlignment="1">
      <alignment/>
    </xf>
    <xf numFmtId="0" fontId="0" fillId="0" borderId="7" xfId="0" applyBorder="1" applyAlignment="1">
      <alignment/>
    </xf>
    <xf numFmtId="0" fontId="10" fillId="0" borderId="7" xfId="0" applyFont="1" applyBorder="1" applyAlignment="1">
      <alignment/>
    </xf>
    <xf numFmtId="0" fontId="10" fillId="0" borderId="55" xfId="0" applyFont="1" applyBorder="1" applyAlignment="1">
      <alignment horizontal="center"/>
    </xf>
    <xf numFmtId="0" fontId="10" fillId="0" borderId="7" xfId="0" applyFont="1" applyBorder="1" applyAlignment="1">
      <alignment horizontal="center"/>
    </xf>
    <xf numFmtId="0" fontId="0" fillId="0" borderId="55" xfId="0" applyBorder="1" applyAlignment="1">
      <alignment/>
    </xf>
    <xf numFmtId="0" fontId="0" fillId="0" borderId="7" xfId="0" applyFont="1" applyBorder="1" applyAlignment="1">
      <alignment/>
    </xf>
    <xf numFmtId="0" fontId="0" fillId="0" borderId="14" xfId="0" applyFont="1" applyBorder="1" applyAlignment="1">
      <alignment/>
    </xf>
    <xf numFmtId="0" fontId="0" fillId="0" borderId="14" xfId="0" applyFont="1" applyFill="1" applyBorder="1" applyAlignment="1">
      <alignment/>
    </xf>
    <xf numFmtId="0" fontId="0" fillId="0" borderId="38" xfId="0" applyFont="1" applyBorder="1" applyAlignment="1">
      <alignment/>
    </xf>
    <xf numFmtId="43" fontId="0" fillId="0" borderId="10" xfId="0" applyNumberFormat="1" applyFill="1" applyBorder="1" applyAlignment="1">
      <alignment/>
    </xf>
    <xf numFmtId="0" fontId="10" fillId="0" borderId="23" xfId="0" applyFont="1" applyBorder="1" applyAlignment="1">
      <alignment/>
    </xf>
    <xf numFmtId="0" fontId="10" fillId="0" borderId="22" xfId="0" applyFont="1" applyBorder="1" applyAlignment="1">
      <alignment horizontal="right"/>
    </xf>
    <xf numFmtId="0" fontId="3" fillId="0" borderId="22" xfId="0" applyFont="1" applyBorder="1" applyAlignment="1">
      <alignment horizontal="right"/>
    </xf>
    <xf numFmtId="0" fontId="5" fillId="0" borderId="22" xfId="0" applyFont="1" applyBorder="1" applyAlignment="1">
      <alignment/>
    </xf>
    <xf numFmtId="0" fontId="10" fillId="0" borderId="29" xfId="0" applyFont="1" applyBorder="1" applyAlignment="1">
      <alignment horizontal="right"/>
    </xf>
    <xf numFmtId="0" fontId="10" fillId="0" borderId="0" xfId="0" applyFont="1" applyFill="1" applyBorder="1" applyAlignment="1" applyProtection="1">
      <alignment horizontal="center"/>
      <protection hidden="1"/>
    </xf>
    <xf numFmtId="0" fontId="0" fillId="0" borderId="0" xfId="0" applyFill="1" applyBorder="1" applyAlignment="1" applyProtection="1">
      <alignment/>
      <protection hidden="1"/>
    </xf>
    <xf numFmtId="9" fontId="0" fillId="0" borderId="34" xfId="21" applyNumberFormat="1" applyFill="1" applyBorder="1" applyAlignment="1">
      <alignment horizontal="center"/>
    </xf>
    <xf numFmtId="9" fontId="0" fillId="0" borderId="55" xfId="21" applyNumberFormat="1" applyFill="1" applyBorder="1" applyAlignment="1">
      <alignment horizontal="center"/>
    </xf>
    <xf numFmtId="9" fontId="3" fillId="6" borderId="55" xfId="21" applyNumberFormat="1" applyFont="1" applyFill="1" applyBorder="1" applyAlignment="1">
      <alignment horizontal="center"/>
    </xf>
    <xf numFmtId="10" fontId="44" fillId="6" borderId="10" xfId="0" applyNumberFormat="1" applyFont="1" applyFill="1" applyBorder="1" applyAlignment="1">
      <alignment/>
    </xf>
    <xf numFmtId="14" fontId="7" fillId="3" borderId="1" xfId="0" applyNumberFormat="1" applyFont="1" applyFill="1" applyBorder="1" applyAlignment="1" applyProtection="1">
      <alignment horizontal="center"/>
      <protection locked="0"/>
    </xf>
    <xf numFmtId="10" fontId="0" fillId="0" borderId="1" xfId="17" applyNumberFormat="1" applyFill="1" applyBorder="1" applyAlignment="1">
      <alignment/>
    </xf>
    <xf numFmtId="4" fontId="0" fillId="3" borderId="1" xfId="0" applyNumberFormat="1" applyFont="1" applyFill="1" applyBorder="1" applyAlignment="1" applyProtection="1">
      <alignment/>
      <protection locked="0"/>
    </xf>
    <xf numFmtId="4" fontId="7" fillId="3" borderId="1" xfId="0" applyNumberFormat="1" applyFont="1" applyFill="1" applyBorder="1" applyAlignment="1" applyProtection="1">
      <alignment/>
      <protection locked="0"/>
    </xf>
    <xf numFmtId="4" fontId="7" fillId="3" borderId="2" xfId="0" applyNumberFormat="1" applyFont="1" applyFill="1" applyBorder="1" applyAlignment="1" applyProtection="1">
      <alignment/>
      <protection locked="0"/>
    </xf>
    <xf numFmtId="4" fontId="0" fillId="3" borderId="1" xfId="0" applyNumberFormat="1" applyFill="1" applyBorder="1" applyAlignment="1" applyProtection="1">
      <alignment/>
      <protection locked="0"/>
    </xf>
    <xf numFmtId="176" fontId="0" fillId="3" borderId="2" xfId="0" applyNumberFormat="1" applyFill="1" applyBorder="1" applyAlignment="1" applyProtection="1">
      <alignment/>
      <protection locked="0"/>
    </xf>
    <xf numFmtId="176" fontId="0" fillId="3" borderId="2" xfId="0" applyNumberFormat="1" applyFont="1" applyFill="1" applyBorder="1" applyAlignment="1" applyProtection="1">
      <alignment/>
      <protection locked="0"/>
    </xf>
    <xf numFmtId="2" fontId="0" fillId="3" borderId="2" xfId="17" applyNumberFormat="1" applyFill="1" applyBorder="1" applyAlignment="1" applyProtection="1">
      <alignment/>
      <protection locked="0"/>
    </xf>
    <xf numFmtId="2" fontId="0" fillId="3" borderId="1" xfId="0" applyNumberFormat="1" applyFont="1" applyFill="1" applyBorder="1" applyAlignment="1" applyProtection="1">
      <alignment/>
      <protection locked="0"/>
    </xf>
    <xf numFmtId="0" fontId="10" fillId="0" borderId="0" xfId="0" applyFont="1" applyAlignment="1">
      <alignment horizontal="center"/>
    </xf>
    <xf numFmtId="0" fontId="10" fillId="0" borderId="41" xfId="0" applyFont="1" applyBorder="1" applyAlignment="1">
      <alignment horizontal="center"/>
    </xf>
    <xf numFmtId="0" fontId="0" fillId="0" borderId="0" xfId="0" applyAlignment="1">
      <alignment horizontal="center"/>
    </xf>
    <xf numFmtId="0" fontId="51" fillId="0" borderId="0" xfId="0" applyFont="1" applyBorder="1" applyAlignment="1">
      <alignment horizontal="center"/>
    </xf>
    <xf numFmtId="176" fontId="0" fillId="12" borderId="1" xfId="0" applyNumberFormat="1" applyFont="1" applyFill="1" applyBorder="1" applyAlignment="1" applyProtection="1">
      <alignment/>
      <protection locked="0"/>
    </xf>
    <xf numFmtId="0" fontId="0" fillId="0" borderId="0" xfId="0" applyFont="1" applyFill="1" applyAlignment="1">
      <alignment/>
    </xf>
    <xf numFmtId="183" fontId="0" fillId="0" borderId="0" xfId="0" applyNumberFormat="1" applyFont="1" applyFill="1" applyAlignment="1">
      <alignment/>
    </xf>
    <xf numFmtId="178" fontId="0" fillId="0" borderId="0" xfId="0" applyNumberFormat="1" applyFont="1" applyFill="1" applyAlignment="1">
      <alignment/>
    </xf>
    <xf numFmtId="183" fontId="0" fillId="0" borderId="0" xfId="0" applyNumberFormat="1" applyFill="1" applyAlignment="1">
      <alignment/>
    </xf>
    <xf numFmtId="14" fontId="0" fillId="12" borderId="2" xfId="0" applyNumberFormat="1" applyFont="1" applyFill="1" applyBorder="1" applyAlignment="1" applyProtection="1">
      <alignment/>
      <protection locked="0"/>
    </xf>
    <xf numFmtId="175" fontId="0" fillId="12" borderId="1" xfId="0" applyNumberFormat="1" applyFont="1" applyFill="1" applyBorder="1" applyAlignment="1" applyProtection="1">
      <alignment/>
      <protection locked="0"/>
    </xf>
    <xf numFmtId="189" fontId="0" fillId="12" borderId="2" xfId="17" applyNumberFormat="1" applyFill="1" applyBorder="1" applyAlignment="1" applyProtection="1">
      <alignment/>
      <protection locked="0"/>
    </xf>
    <xf numFmtId="14" fontId="0" fillId="12" borderId="1" xfId="0" applyNumberFormat="1" applyFont="1" applyFill="1" applyBorder="1" applyAlignment="1" applyProtection="1">
      <alignment/>
      <protection locked="0"/>
    </xf>
    <xf numFmtId="49" fontId="0" fillId="0" borderId="0" xfId="0" applyNumberFormat="1" applyFill="1" applyBorder="1" applyAlignment="1">
      <alignment horizontal="center"/>
    </xf>
    <xf numFmtId="0" fontId="0" fillId="0" borderId="0" xfId="0" applyFill="1" applyBorder="1" applyAlignment="1" applyProtection="1">
      <alignment horizontal="center"/>
      <protection locked="0"/>
    </xf>
    <xf numFmtId="14" fontId="0" fillId="0" borderId="0" xfId="0" applyNumberFormat="1" applyFill="1" applyBorder="1" applyAlignment="1" applyProtection="1">
      <alignment horizontal="center"/>
      <protection locked="0"/>
    </xf>
    <xf numFmtId="175" fontId="0" fillId="0" borderId="0" xfId="0" applyNumberFormat="1" applyFill="1" applyBorder="1" applyAlignment="1" applyProtection="1">
      <alignment/>
      <protection locked="0"/>
    </xf>
    <xf numFmtId="1" fontId="0" fillId="0" borderId="0" xfId="17" applyNumberFormat="1" applyFill="1" applyBorder="1" applyAlignment="1" applyProtection="1">
      <alignment/>
      <protection locked="0"/>
    </xf>
    <xf numFmtId="186" fontId="0" fillId="0" borderId="0" xfId="17" applyNumberFormat="1" applyFill="1" applyBorder="1" applyAlignment="1" applyProtection="1">
      <alignment/>
      <protection locked="0"/>
    </xf>
    <xf numFmtId="178" fontId="0" fillId="0" borderId="0" xfId="17" applyNumberFormat="1" applyFill="1" applyBorder="1" applyAlignment="1">
      <alignment/>
    </xf>
    <xf numFmtId="183" fontId="0" fillId="0" borderId="0" xfId="17" applyNumberFormat="1" applyFill="1" applyBorder="1" applyAlignment="1">
      <alignment/>
    </xf>
    <xf numFmtId="188" fontId="0" fillId="0" borderId="0" xfId="17" applyNumberFormat="1" applyFill="1" applyBorder="1" applyAlignment="1">
      <alignment/>
    </xf>
    <xf numFmtId="10" fontId="0" fillId="0" borderId="0" xfId="17" applyNumberFormat="1" applyFill="1" applyBorder="1" applyAlignment="1">
      <alignment/>
    </xf>
    <xf numFmtId="1" fontId="0" fillId="0" borderId="0" xfId="0" applyNumberFormat="1" applyFill="1" applyBorder="1" applyAlignment="1">
      <alignment horizontal="center"/>
    </xf>
    <xf numFmtId="178" fontId="0" fillId="0" borderId="0" xfId="0" applyNumberFormat="1" applyFill="1" applyBorder="1" applyAlignment="1">
      <alignment/>
    </xf>
    <xf numFmtId="183" fontId="0" fillId="0" borderId="0" xfId="0" applyNumberFormat="1" applyFill="1" applyBorder="1" applyAlignment="1">
      <alignment/>
    </xf>
    <xf numFmtId="14" fontId="0" fillId="0" borderId="0" xfId="0" applyNumberFormat="1" applyFill="1" applyBorder="1" applyAlignment="1" applyProtection="1">
      <alignment/>
      <protection locked="0"/>
    </xf>
    <xf numFmtId="189" fontId="0" fillId="0" borderId="0" xfId="17" applyNumberFormat="1" applyFill="1" applyBorder="1" applyAlignment="1" applyProtection="1">
      <alignment/>
      <protection locked="0"/>
    </xf>
    <xf numFmtId="171" fontId="0" fillId="0" borderId="0" xfId="0" applyNumberFormat="1" applyFill="1" applyBorder="1" applyAlignment="1" applyProtection="1">
      <alignment/>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rgb="FF339933"/>
      </font>
      <border/>
    </dxf>
    <dxf>
      <font>
        <color rgb="FFFF0000"/>
      </font>
      <border/>
    </dxf>
    <dxf>
      <font>
        <color rgb="FF000000"/>
      </font>
      <border/>
    </dxf>
    <dxf>
      <font>
        <b/>
        <i val="0"/>
        <color rgb="FF339933"/>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152400</xdr:colOff>
      <xdr:row>16</xdr:row>
      <xdr:rowOff>85725</xdr:rowOff>
    </xdr:from>
    <xdr:to>
      <xdr:col>4</xdr:col>
      <xdr:colOff>609600</xdr:colOff>
      <xdr:row>16</xdr:row>
      <xdr:rowOff>85725</xdr:rowOff>
    </xdr:to>
    <xdr:sp>
      <xdr:nvSpPr>
        <xdr:cNvPr id="1" name="Line 1"/>
        <xdr:cNvSpPr>
          <a:spLocks/>
        </xdr:cNvSpPr>
      </xdr:nvSpPr>
      <xdr:spPr>
        <a:xfrm>
          <a:off x="2628900" y="2971800"/>
          <a:ext cx="1066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152400</xdr:colOff>
      <xdr:row>14</xdr:row>
      <xdr:rowOff>85725</xdr:rowOff>
    </xdr:from>
    <xdr:to>
      <xdr:col>4</xdr:col>
      <xdr:colOff>609600</xdr:colOff>
      <xdr:row>14</xdr:row>
      <xdr:rowOff>85725</xdr:rowOff>
    </xdr:to>
    <xdr:sp>
      <xdr:nvSpPr>
        <xdr:cNvPr id="2" name="Line 2"/>
        <xdr:cNvSpPr>
          <a:spLocks/>
        </xdr:cNvSpPr>
      </xdr:nvSpPr>
      <xdr:spPr>
        <a:xfrm>
          <a:off x="2628900" y="2628900"/>
          <a:ext cx="1066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presto@mania.com.au"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presto@mania.com.au"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mailto:presto1@ozemail.com.au"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W64"/>
  <sheetViews>
    <sheetView tabSelected="1" zoomScale="85" zoomScaleNormal="85" workbookViewId="0" topLeftCell="A1">
      <selection activeCell="A6" sqref="A6"/>
    </sheetView>
  </sheetViews>
  <sheetFormatPr defaultColWidth="9.140625" defaultRowHeight="12.75"/>
  <cols>
    <col min="1" max="1" width="35.57421875" style="0" customWidth="1"/>
    <col min="2" max="3" width="10.28125" style="0" bestFit="1" customWidth="1"/>
    <col min="4" max="4" width="9.7109375" style="0" bestFit="1" customWidth="1"/>
    <col min="5" max="5" width="9.00390625" style="0" bestFit="1" customWidth="1"/>
    <col min="6" max="6" width="11.421875" style="0" customWidth="1"/>
    <col min="7" max="7" width="13.421875" style="0" customWidth="1"/>
    <col min="8" max="8" width="12.28125" style="0" customWidth="1"/>
    <col min="9" max="9" width="14.28125" style="0" customWidth="1"/>
    <col min="10" max="10" width="12.00390625" style="0" customWidth="1"/>
    <col min="11" max="11" width="14.8515625" style="0" customWidth="1"/>
    <col min="12" max="12" width="9.00390625" style="0" bestFit="1" customWidth="1"/>
    <col min="13" max="13" width="6.140625" style="0" customWidth="1"/>
    <col min="14" max="14" width="15.28125" style="326" bestFit="1" customWidth="1"/>
    <col min="15" max="15" width="9.7109375" style="0" bestFit="1" customWidth="1"/>
    <col min="16" max="16" width="9.7109375" style="0" customWidth="1"/>
  </cols>
  <sheetData>
    <row r="1" spans="1:2" ht="16.5" thickBot="1">
      <c r="A1" s="250" t="s">
        <v>183</v>
      </c>
      <c r="B1" s="250"/>
    </row>
    <row r="2" spans="4:8" ht="13.5" thickBot="1">
      <c r="D2" t="s">
        <v>184</v>
      </c>
      <c r="F2" s="284">
        <f ca="1">TODAY()</f>
        <v>38766</v>
      </c>
      <c r="H2" s="285"/>
    </row>
    <row r="3" spans="1:4" ht="13.5" thickBot="1">
      <c r="A3" s="24"/>
      <c r="B3" s="24"/>
      <c r="C3" s="24"/>
      <c r="D3" s="24"/>
    </row>
    <row r="4" spans="1:23" ht="13.5" thickTop="1">
      <c r="A4" s="286"/>
      <c r="B4" s="287"/>
      <c r="C4" s="288" t="s">
        <v>185</v>
      </c>
      <c r="D4" s="287"/>
      <c r="E4" s="288"/>
      <c r="F4" s="287"/>
      <c r="G4" s="288"/>
      <c r="H4" s="287" t="s">
        <v>186</v>
      </c>
      <c r="I4" s="288" t="s">
        <v>187</v>
      </c>
      <c r="J4" s="287" t="s">
        <v>188</v>
      </c>
      <c r="K4" s="287" t="s">
        <v>189</v>
      </c>
      <c r="L4" s="289" t="s">
        <v>190</v>
      </c>
      <c r="M4" s="323"/>
      <c r="N4" s="323"/>
      <c r="O4" s="323"/>
      <c r="P4" s="323"/>
      <c r="Q4" s="323"/>
      <c r="R4" s="323"/>
      <c r="S4" s="37"/>
      <c r="T4" s="37"/>
      <c r="U4" s="37"/>
      <c r="V4" s="37"/>
      <c r="W4" s="37"/>
    </row>
    <row r="5" spans="1:23" ht="12.75">
      <c r="A5" s="290" t="s">
        <v>0</v>
      </c>
      <c r="B5" s="291" t="s">
        <v>1</v>
      </c>
      <c r="C5" s="292" t="s">
        <v>3</v>
      </c>
      <c r="D5" s="291" t="s">
        <v>171</v>
      </c>
      <c r="E5" s="292" t="s">
        <v>49</v>
      </c>
      <c r="F5" s="291" t="s">
        <v>191</v>
      </c>
      <c r="G5" s="292" t="s">
        <v>125</v>
      </c>
      <c r="H5" s="291" t="s">
        <v>3</v>
      </c>
      <c r="I5" s="292" t="s">
        <v>192</v>
      </c>
      <c r="J5" s="291" t="s">
        <v>193</v>
      </c>
      <c r="K5" s="291" t="s">
        <v>194</v>
      </c>
      <c r="L5" s="293" t="s">
        <v>195</v>
      </c>
      <c r="M5" s="324"/>
      <c r="N5" s="323"/>
      <c r="O5" s="37"/>
      <c r="P5" s="37"/>
      <c r="Q5" s="37"/>
      <c r="R5" s="37"/>
      <c r="S5" s="37"/>
      <c r="T5" s="37"/>
      <c r="U5" s="37"/>
      <c r="V5" s="37"/>
      <c r="W5" s="37"/>
    </row>
    <row r="6" spans="1:23" ht="12.75">
      <c r="A6" s="294"/>
      <c r="B6" s="269"/>
      <c r="C6" s="270"/>
      <c r="D6" s="341"/>
      <c r="E6" s="296"/>
      <c r="F6" s="296"/>
      <c r="G6" s="260">
        <f aca="true" t="shared" si="0" ref="G6:G26">IF((C6*D6)&lt;&gt;"",(C6*D6)+E6+F6,"")</f>
        <v>0</v>
      </c>
      <c r="H6" s="301"/>
      <c r="I6" s="297">
        <f aca="true" t="shared" si="1" ref="I6:I26">(H6*D6)</f>
        <v>0</v>
      </c>
      <c r="J6" s="298">
        <f aca="true" t="shared" si="2" ref="J6:J26">IF(H6&lt;&gt;"",I6-G6-E6-F6,"")</f>
      </c>
      <c r="K6" s="299">
        <f aca="true" t="shared" si="3" ref="K6:K26">IF(H6&lt;&gt;"",J6/G6,"")</f>
      </c>
      <c r="L6" s="300">
        <f aca="true" t="shared" si="4" ref="L6:L26">IF(B6&lt;&gt;"",$F$2-B6,"")</f>
      </c>
      <c r="M6" s="116"/>
      <c r="N6" s="323"/>
      <c r="O6" s="346"/>
      <c r="P6" s="346"/>
      <c r="Q6" s="37"/>
      <c r="R6" s="37"/>
      <c r="S6" s="37"/>
      <c r="T6" s="37"/>
      <c r="U6" s="37"/>
      <c r="V6" s="37"/>
      <c r="W6" s="37"/>
    </row>
    <row r="7" spans="1:23" ht="12.75">
      <c r="A7" s="294"/>
      <c r="B7" s="269"/>
      <c r="C7" s="270"/>
      <c r="D7" s="341"/>
      <c r="E7" s="296"/>
      <c r="F7" s="296"/>
      <c r="G7" s="260">
        <f t="shared" si="0"/>
        <v>0</v>
      </c>
      <c r="H7" s="301"/>
      <c r="I7" s="297">
        <f t="shared" si="1"/>
        <v>0</v>
      </c>
      <c r="J7" s="298">
        <f t="shared" si="2"/>
      </c>
      <c r="K7" s="299">
        <f t="shared" si="3"/>
      </c>
      <c r="L7" s="300">
        <f t="shared" si="4"/>
      </c>
      <c r="M7" s="116"/>
      <c r="N7" s="323"/>
      <c r="O7" s="408"/>
      <c r="P7" s="37"/>
      <c r="Q7" s="37"/>
      <c r="R7" s="37"/>
      <c r="S7" s="37"/>
      <c r="T7" s="37"/>
      <c r="U7" s="37"/>
      <c r="V7" s="37"/>
      <c r="W7" s="37"/>
    </row>
    <row r="8" spans="1:23" ht="12.75">
      <c r="A8" s="294"/>
      <c r="B8" s="269"/>
      <c r="C8" s="270"/>
      <c r="D8" s="341"/>
      <c r="E8" s="296"/>
      <c r="F8" s="296"/>
      <c r="G8" s="260">
        <f t="shared" si="0"/>
        <v>0</v>
      </c>
      <c r="H8" s="301"/>
      <c r="I8" s="297">
        <f t="shared" si="1"/>
        <v>0</v>
      </c>
      <c r="J8" s="298">
        <f t="shared" si="2"/>
      </c>
      <c r="K8" s="299">
        <f t="shared" si="3"/>
      </c>
      <c r="L8" s="300">
        <f t="shared" si="4"/>
      </c>
      <c r="M8" s="116"/>
      <c r="N8" s="407"/>
      <c r="O8" s="351"/>
      <c r="P8" s="37"/>
      <c r="Q8" s="37"/>
      <c r="R8" s="37"/>
      <c r="S8" s="37"/>
      <c r="T8" s="37"/>
      <c r="U8" s="37"/>
      <c r="V8" s="37"/>
      <c r="W8" s="37"/>
    </row>
    <row r="9" spans="1:23" ht="12.75">
      <c r="A9" s="294"/>
      <c r="B9" s="269"/>
      <c r="C9" s="270"/>
      <c r="D9" s="341"/>
      <c r="E9" s="296"/>
      <c r="F9" s="268"/>
      <c r="G9" s="260">
        <f t="shared" si="0"/>
        <v>0</v>
      </c>
      <c r="H9" s="301"/>
      <c r="I9" s="297">
        <f t="shared" si="1"/>
        <v>0</v>
      </c>
      <c r="J9" s="298">
        <f t="shared" si="2"/>
      </c>
      <c r="K9" s="299">
        <f t="shared" si="3"/>
      </c>
      <c r="L9" s="300">
        <f t="shared" si="4"/>
      </c>
      <c r="M9" s="116"/>
      <c r="N9" s="323"/>
      <c r="O9" s="37"/>
      <c r="P9" s="37"/>
      <c r="Q9" s="37"/>
      <c r="R9" s="37"/>
      <c r="S9" s="37"/>
      <c r="T9" s="37"/>
      <c r="U9" s="37"/>
      <c r="V9" s="37"/>
      <c r="W9" s="37"/>
    </row>
    <row r="10" spans="1:23" ht="12.75">
      <c r="A10" s="405"/>
      <c r="B10" s="269"/>
      <c r="C10" s="270"/>
      <c r="D10" s="341"/>
      <c r="E10" s="296"/>
      <c r="F10" s="268"/>
      <c r="G10" s="260">
        <f t="shared" si="0"/>
        <v>0</v>
      </c>
      <c r="H10" s="301"/>
      <c r="I10" s="297">
        <f t="shared" si="1"/>
        <v>0</v>
      </c>
      <c r="J10" s="298">
        <f t="shared" si="2"/>
      </c>
      <c r="K10" s="299">
        <f t="shared" si="3"/>
      </c>
      <c r="L10" s="300">
        <f t="shared" si="4"/>
      </c>
      <c r="N10" s="323"/>
      <c r="O10" s="346"/>
      <c r="P10" s="346"/>
      <c r="Q10" s="37"/>
      <c r="R10" s="37"/>
      <c r="S10" s="37"/>
      <c r="T10" s="37"/>
      <c r="U10" s="37"/>
      <c r="V10" s="37"/>
      <c r="W10" s="37"/>
    </row>
    <row r="11" spans="1:23" ht="12.75">
      <c r="A11" s="405"/>
      <c r="B11" s="269"/>
      <c r="C11" s="270"/>
      <c r="D11" s="341"/>
      <c r="E11" s="296"/>
      <c r="F11" s="268"/>
      <c r="G11" s="260">
        <f t="shared" si="0"/>
        <v>0</v>
      </c>
      <c r="H11" s="301"/>
      <c r="I11" s="297">
        <f t="shared" si="1"/>
        <v>0</v>
      </c>
      <c r="J11" s="298">
        <f t="shared" si="2"/>
      </c>
      <c r="K11" s="299">
        <f t="shared" si="3"/>
      </c>
      <c r="L11" s="300">
        <f t="shared" si="4"/>
      </c>
      <c r="N11" s="323"/>
      <c r="O11" s="408"/>
      <c r="P11" s="37"/>
      <c r="Q11" s="37"/>
      <c r="R11" s="37"/>
      <c r="S11" s="37"/>
      <c r="T11" s="37"/>
      <c r="U11" s="37"/>
      <c r="V11" s="37"/>
      <c r="W11" s="37"/>
    </row>
    <row r="12" spans="1:23" ht="12.75">
      <c r="A12" s="405"/>
      <c r="B12" s="269"/>
      <c r="C12" s="270"/>
      <c r="D12" s="341"/>
      <c r="E12" s="296"/>
      <c r="F12" s="268"/>
      <c r="G12" s="260">
        <f t="shared" si="0"/>
        <v>0</v>
      </c>
      <c r="H12" s="301"/>
      <c r="I12" s="297">
        <f t="shared" si="1"/>
        <v>0</v>
      </c>
      <c r="J12" s="298">
        <f t="shared" si="2"/>
      </c>
      <c r="K12" s="299">
        <f t="shared" si="3"/>
      </c>
      <c r="L12" s="300">
        <f t="shared" si="4"/>
      </c>
      <c r="N12" s="407"/>
      <c r="O12" s="351"/>
      <c r="P12" s="37"/>
      <c r="Q12" s="37"/>
      <c r="R12" s="37"/>
      <c r="S12" s="37"/>
      <c r="T12" s="37"/>
      <c r="U12" s="37"/>
      <c r="V12" s="37"/>
      <c r="W12" s="37"/>
    </row>
    <row r="13" spans="1:23" ht="12.75">
      <c r="A13" s="405"/>
      <c r="B13" s="269"/>
      <c r="C13" s="270"/>
      <c r="D13" s="341"/>
      <c r="E13" s="296"/>
      <c r="F13" s="268"/>
      <c r="G13" s="260">
        <f t="shared" si="0"/>
        <v>0</v>
      </c>
      <c r="H13" s="301"/>
      <c r="I13" s="297">
        <f t="shared" si="1"/>
        <v>0</v>
      </c>
      <c r="J13" s="298">
        <f t="shared" si="2"/>
      </c>
      <c r="K13" s="299">
        <f t="shared" si="3"/>
      </c>
      <c r="L13" s="300">
        <f t="shared" si="4"/>
      </c>
      <c r="N13" s="323"/>
      <c r="O13" s="37"/>
      <c r="P13" s="37"/>
      <c r="Q13" s="37"/>
      <c r="R13" s="37"/>
      <c r="S13" s="37"/>
      <c r="T13" s="37"/>
      <c r="U13" s="37"/>
      <c r="V13" s="37"/>
      <c r="W13" s="37"/>
    </row>
    <row r="14" spans="1:23" ht="12.75">
      <c r="A14" s="405"/>
      <c r="B14" s="269"/>
      <c r="C14" s="270"/>
      <c r="D14" s="341"/>
      <c r="E14" s="296"/>
      <c r="F14" s="296"/>
      <c r="G14" s="260">
        <f t="shared" si="0"/>
        <v>0</v>
      </c>
      <c r="H14" s="301"/>
      <c r="I14" s="297">
        <f t="shared" si="1"/>
        <v>0</v>
      </c>
      <c r="J14" s="298">
        <f t="shared" si="2"/>
      </c>
      <c r="K14" s="299">
        <f t="shared" si="3"/>
      </c>
      <c r="L14" s="300">
        <f t="shared" si="4"/>
      </c>
      <c r="N14" s="323"/>
      <c r="O14" s="37"/>
      <c r="P14" s="344"/>
      <c r="Q14" s="37"/>
      <c r="R14" s="37"/>
      <c r="S14" s="37"/>
      <c r="T14" s="37"/>
      <c r="U14" s="37"/>
      <c r="V14" s="37"/>
      <c r="W14" s="37"/>
    </row>
    <row r="15" spans="1:23" ht="12.75">
      <c r="A15" s="294"/>
      <c r="B15" s="269"/>
      <c r="C15" s="270"/>
      <c r="D15" s="341"/>
      <c r="E15" s="296"/>
      <c r="F15" s="268"/>
      <c r="G15" s="260">
        <f t="shared" si="0"/>
        <v>0</v>
      </c>
      <c r="H15" s="301"/>
      <c r="I15" s="297">
        <f t="shared" si="1"/>
        <v>0</v>
      </c>
      <c r="J15" s="298">
        <f t="shared" si="2"/>
      </c>
      <c r="K15" s="299">
        <f t="shared" si="3"/>
      </c>
      <c r="L15" s="300">
        <f t="shared" si="4"/>
      </c>
      <c r="N15" s="323"/>
      <c r="O15" s="37"/>
      <c r="P15" s="344"/>
      <c r="Q15" s="37"/>
      <c r="R15" s="37"/>
      <c r="S15" s="37"/>
      <c r="T15" s="37"/>
      <c r="U15" s="37"/>
      <c r="V15" s="37"/>
      <c r="W15" s="37"/>
    </row>
    <row r="16" spans="1:23" ht="12.75">
      <c r="A16" s="294"/>
      <c r="B16" s="269"/>
      <c r="C16" s="270"/>
      <c r="D16" s="341"/>
      <c r="E16" s="296"/>
      <c r="F16" s="296"/>
      <c r="G16" s="260">
        <f t="shared" si="0"/>
        <v>0</v>
      </c>
      <c r="H16" s="301"/>
      <c r="I16" s="297">
        <f t="shared" si="1"/>
        <v>0</v>
      </c>
      <c r="J16" s="298">
        <f t="shared" si="2"/>
      </c>
      <c r="K16" s="299">
        <f t="shared" si="3"/>
      </c>
      <c r="L16" s="300">
        <f t="shared" si="4"/>
      </c>
      <c r="N16" s="323"/>
      <c r="O16" s="323"/>
      <c r="P16" s="344"/>
      <c r="Q16" s="37"/>
      <c r="R16" s="37"/>
      <c r="S16" s="37"/>
      <c r="T16" s="37"/>
      <c r="U16" s="37"/>
      <c r="V16" s="37"/>
      <c r="W16" s="37"/>
    </row>
    <row r="17" spans="1:23" ht="12.75">
      <c r="A17" s="294"/>
      <c r="B17" s="269"/>
      <c r="C17" s="270"/>
      <c r="D17" s="341"/>
      <c r="E17" s="296"/>
      <c r="F17" s="296"/>
      <c r="G17" s="260">
        <f t="shared" si="0"/>
        <v>0</v>
      </c>
      <c r="H17" s="301"/>
      <c r="I17" s="297">
        <f t="shared" si="1"/>
        <v>0</v>
      </c>
      <c r="J17" s="298">
        <f t="shared" si="2"/>
      </c>
      <c r="K17" s="299">
        <f t="shared" si="3"/>
      </c>
      <c r="L17" s="300">
        <f t="shared" si="4"/>
      </c>
      <c r="N17" s="323"/>
      <c r="O17" s="463"/>
      <c r="P17" s="344"/>
      <c r="Q17" s="37"/>
      <c r="R17" s="37"/>
      <c r="S17" s="37"/>
      <c r="T17" s="37"/>
      <c r="U17" s="37"/>
      <c r="V17" s="37"/>
      <c r="W17" s="37"/>
    </row>
    <row r="18" spans="1:23" ht="12.75">
      <c r="A18" s="294"/>
      <c r="B18" s="269"/>
      <c r="C18" s="270"/>
      <c r="D18" s="341"/>
      <c r="E18" s="296"/>
      <c r="F18" s="268"/>
      <c r="G18" s="260">
        <f t="shared" si="0"/>
        <v>0</v>
      </c>
      <c r="H18" s="301"/>
      <c r="I18" s="297">
        <f t="shared" si="1"/>
        <v>0</v>
      </c>
      <c r="J18" s="298">
        <f t="shared" si="2"/>
      </c>
      <c r="K18" s="299">
        <f t="shared" si="3"/>
      </c>
      <c r="L18" s="300">
        <f t="shared" si="4"/>
      </c>
      <c r="N18" s="323"/>
      <c r="O18" s="409"/>
      <c r="P18" s="344"/>
      <c r="Q18" s="37"/>
      <c r="R18" s="37"/>
      <c r="S18" s="37"/>
      <c r="T18" s="37"/>
      <c r="U18" s="37"/>
      <c r="V18" s="37"/>
      <c r="W18" s="37"/>
    </row>
    <row r="19" spans="1:23" ht="12.75">
      <c r="A19" s="294"/>
      <c r="B19" s="269"/>
      <c r="C19" s="270"/>
      <c r="D19" s="341"/>
      <c r="E19" s="296"/>
      <c r="F19" s="268"/>
      <c r="G19" s="260">
        <f t="shared" si="0"/>
        <v>0</v>
      </c>
      <c r="H19" s="301"/>
      <c r="I19" s="297">
        <f t="shared" si="1"/>
        <v>0</v>
      </c>
      <c r="J19" s="298">
        <f t="shared" si="2"/>
      </c>
      <c r="K19" s="299">
        <f t="shared" si="3"/>
      </c>
      <c r="L19" s="300">
        <f t="shared" si="4"/>
      </c>
      <c r="N19" s="323"/>
      <c r="O19" s="323"/>
      <c r="P19" s="344"/>
      <c r="Q19" s="37"/>
      <c r="R19" s="37"/>
      <c r="S19" s="37"/>
      <c r="T19" s="37"/>
      <c r="U19" s="37"/>
      <c r="V19" s="37"/>
      <c r="W19" s="37"/>
    </row>
    <row r="20" spans="1:23" ht="12.75">
      <c r="A20" s="405"/>
      <c r="B20" s="269"/>
      <c r="C20" s="270"/>
      <c r="D20" s="341"/>
      <c r="E20" s="296"/>
      <c r="F20" s="268"/>
      <c r="G20" s="260">
        <f t="shared" si="0"/>
        <v>0</v>
      </c>
      <c r="H20" s="301"/>
      <c r="I20" s="297">
        <f t="shared" si="1"/>
        <v>0</v>
      </c>
      <c r="J20" s="298">
        <f t="shared" si="2"/>
      </c>
      <c r="K20" s="299">
        <f t="shared" si="3"/>
      </c>
      <c r="L20" s="300">
        <f t="shared" si="4"/>
      </c>
      <c r="N20" s="323"/>
      <c r="O20" s="37"/>
      <c r="P20" s="344"/>
      <c r="Q20" s="37"/>
      <c r="R20" s="37"/>
      <c r="S20" s="37"/>
      <c r="T20" s="37"/>
      <c r="U20" s="37"/>
      <c r="V20" s="37"/>
      <c r="W20" s="37"/>
    </row>
    <row r="21" spans="1:23" ht="12.75">
      <c r="A21" s="405"/>
      <c r="B21" s="269"/>
      <c r="C21" s="270"/>
      <c r="D21" s="341"/>
      <c r="E21" s="296"/>
      <c r="F21" s="268"/>
      <c r="G21" s="260">
        <f t="shared" si="0"/>
        <v>0</v>
      </c>
      <c r="H21" s="301"/>
      <c r="I21" s="297">
        <f t="shared" si="1"/>
        <v>0</v>
      </c>
      <c r="J21" s="298">
        <f t="shared" si="2"/>
      </c>
      <c r="K21" s="299">
        <f t="shared" si="3"/>
      </c>
      <c r="L21" s="300">
        <f t="shared" si="4"/>
      </c>
      <c r="N21" s="323"/>
      <c r="O21" s="351"/>
      <c r="P21" s="344"/>
      <c r="Q21" s="37"/>
      <c r="R21" s="37"/>
      <c r="S21" s="37"/>
      <c r="T21" s="37"/>
      <c r="U21" s="37"/>
      <c r="V21" s="37"/>
      <c r="W21" s="37"/>
    </row>
    <row r="22" spans="1:23" ht="12.75">
      <c r="A22" s="405"/>
      <c r="B22" s="269"/>
      <c r="C22" s="270"/>
      <c r="D22" s="341"/>
      <c r="E22" s="296"/>
      <c r="F22" s="268"/>
      <c r="G22" s="260">
        <f t="shared" si="0"/>
        <v>0</v>
      </c>
      <c r="H22" s="301"/>
      <c r="I22" s="297">
        <f t="shared" si="1"/>
        <v>0</v>
      </c>
      <c r="J22" s="298">
        <f t="shared" si="2"/>
      </c>
      <c r="K22" s="299">
        <f t="shared" si="3"/>
      </c>
      <c r="L22" s="300">
        <f t="shared" si="4"/>
      </c>
      <c r="N22" s="323"/>
      <c r="O22" s="37"/>
      <c r="P22" s="344"/>
      <c r="Q22" s="37"/>
      <c r="R22" s="37"/>
      <c r="S22" s="37"/>
      <c r="T22" s="37"/>
      <c r="U22" s="37"/>
      <c r="V22" s="37"/>
      <c r="W22" s="37"/>
    </row>
    <row r="23" spans="1:23" ht="12.75">
      <c r="A23" s="405"/>
      <c r="B23" s="269"/>
      <c r="C23" s="270"/>
      <c r="D23" s="341"/>
      <c r="E23" s="296"/>
      <c r="F23" s="268"/>
      <c r="G23" s="260">
        <f t="shared" si="0"/>
        <v>0</v>
      </c>
      <c r="H23" s="301"/>
      <c r="I23" s="297">
        <f t="shared" si="1"/>
        <v>0</v>
      </c>
      <c r="J23" s="298">
        <f t="shared" si="2"/>
      </c>
      <c r="K23" s="299">
        <f t="shared" si="3"/>
      </c>
      <c r="L23" s="300">
        <f t="shared" si="4"/>
      </c>
      <c r="N23" s="323"/>
      <c r="O23" s="37"/>
      <c r="P23" s="344"/>
      <c r="Q23" s="37"/>
      <c r="R23" s="37"/>
      <c r="S23" s="37"/>
      <c r="T23" s="37"/>
      <c r="U23" s="37"/>
      <c r="V23" s="37"/>
      <c r="W23" s="37"/>
    </row>
    <row r="24" spans="1:23" ht="12.75">
      <c r="A24" s="294"/>
      <c r="B24" s="269"/>
      <c r="C24" s="270"/>
      <c r="D24" s="295"/>
      <c r="E24" s="296"/>
      <c r="F24" s="268"/>
      <c r="G24" s="260">
        <f t="shared" si="0"/>
        <v>0</v>
      </c>
      <c r="H24" s="301"/>
      <c r="I24" s="297">
        <f t="shared" si="1"/>
        <v>0</v>
      </c>
      <c r="J24" s="298">
        <f t="shared" si="2"/>
      </c>
      <c r="K24" s="299">
        <f t="shared" si="3"/>
      </c>
      <c r="L24" s="300">
        <f t="shared" si="4"/>
      </c>
      <c r="N24" s="410"/>
      <c r="O24" s="37"/>
      <c r="P24" s="37"/>
      <c r="Q24" s="37"/>
      <c r="R24" s="37"/>
      <c r="S24" s="37"/>
      <c r="T24" s="37"/>
      <c r="U24" s="37"/>
      <c r="V24" s="37"/>
      <c r="W24" s="37"/>
    </row>
    <row r="25" spans="1:23" ht="15.75">
      <c r="A25" s="294"/>
      <c r="B25" s="269"/>
      <c r="C25" s="270"/>
      <c r="D25" s="295"/>
      <c r="E25" s="296"/>
      <c r="F25" s="268"/>
      <c r="G25" s="260">
        <f t="shared" si="0"/>
        <v>0</v>
      </c>
      <c r="H25" s="301"/>
      <c r="I25" s="297">
        <f t="shared" si="1"/>
        <v>0</v>
      </c>
      <c r="J25" s="298">
        <f t="shared" si="2"/>
      </c>
      <c r="K25" s="299">
        <f t="shared" si="3"/>
      </c>
      <c r="L25" s="300">
        <f t="shared" si="4"/>
      </c>
      <c r="N25" s="411"/>
      <c r="O25" s="37"/>
      <c r="P25" s="37"/>
      <c r="Q25" s="345"/>
      <c r="R25" s="345"/>
      <c r="S25" s="37"/>
      <c r="T25" s="37"/>
      <c r="U25" s="37"/>
      <c r="V25" s="37"/>
      <c r="W25" s="37"/>
    </row>
    <row r="26" spans="1:23" ht="15.75">
      <c r="A26" s="267"/>
      <c r="B26" s="256"/>
      <c r="C26" s="257"/>
      <c r="D26" s="258"/>
      <c r="E26" s="268"/>
      <c r="F26" s="268"/>
      <c r="G26" s="260">
        <f t="shared" si="0"/>
        <v>0</v>
      </c>
      <c r="H26" s="301"/>
      <c r="I26" s="297">
        <f t="shared" si="1"/>
        <v>0</v>
      </c>
      <c r="J26" s="298">
        <f t="shared" si="2"/>
      </c>
      <c r="K26" s="299">
        <f t="shared" si="3"/>
      </c>
      <c r="L26" s="300">
        <f t="shared" si="4"/>
      </c>
      <c r="N26" s="323"/>
      <c r="O26" s="37"/>
      <c r="P26" s="37"/>
      <c r="Q26" s="37"/>
      <c r="R26" s="345"/>
      <c r="S26" s="37"/>
      <c r="T26" s="37"/>
      <c r="U26" s="37"/>
      <c r="V26" s="37"/>
      <c r="W26" s="37"/>
    </row>
    <row r="27" spans="1:23" ht="12.75">
      <c r="A27" s="23"/>
      <c r="B27" s="24"/>
      <c r="C27" s="24"/>
      <c r="D27" s="24"/>
      <c r="E27" s="24"/>
      <c r="F27" s="24"/>
      <c r="G27" s="24"/>
      <c r="H27" s="24"/>
      <c r="I27" s="303"/>
      <c r="J27" s="24"/>
      <c r="K27" s="441"/>
      <c r="L27" s="28"/>
      <c r="N27" s="323"/>
      <c r="O27" s="37"/>
      <c r="P27" s="37"/>
      <c r="Q27" s="37"/>
      <c r="R27" s="37"/>
      <c r="S27" s="37"/>
      <c r="T27" s="37"/>
      <c r="U27" s="37"/>
      <c r="V27" s="37"/>
      <c r="W27" s="37"/>
    </row>
    <row r="28" spans="1:23" ht="12.75">
      <c r="A28" s="23"/>
      <c r="B28" s="24"/>
      <c r="C28" s="24"/>
      <c r="D28" s="24"/>
      <c r="E28" s="24" t="s">
        <v>196</v>
      </c>
      <c r="F28" s="24"/>
      <c r="G28" s="304">
        <f>SUM(G6:G26)</f>
        <v>0</v>
      </c>
      <c r="H28" s="24"/>
      <c r="I28" s="304">
        <f>SUM(I6:I26)</f>
        <v>0</v>
      </c>
      <c r="J28" s="305">
        <f>SUM(J6:J26)</f>
        <v>0</v>
      </c>
      <c r="K28" s="299" t="e">
        <f>J28/G28</f>
        <v>#DIV/0!</v>
      </c>
      <c r="L28" s="28"/>
      <c r="N28" s="323"/>
      <c r="O28" s="37"/>
      <c r="P28" s="37"/>
      <c r="Q28" s="37"/>
      <c r="R28" s="37"/>
      <c r="S28" s="37"/>
      <c r="T28" s="37"/>
      <c r="U28" s="37"/>
      <c r="V28" s="37"/>
      <c r="W28" s="37"/>
    </row>
    <row r="29" spans="1:23" ht="13.5" thickBot="1">
      <c r="A29" s="63"/>
      <c r="B29" s="64"/>
      <c r="C29" s="64"/>
      <c r="D29" s="64"/>
      <c r="E29" s="64"/>
      <c r="F29" s="64"/>
      <c r="G29" s="64"/>
      <c r="H29" s="64"/>
      <c r="I29" s="64"/>
      <c r="J29" s="64"/>
      <c r="K29" s="64"/>
      <c r="L29" s="65"/>
      <c r="N29" s="323"/>
      <c r="O29" s="37"/>
      <c r="P29" s="37"/>
      <c r="Q29" s="37"/>
      <c r="R29" s="37"/>
      <c r="S29" s="37"/>
      <c r="T29" s="37"/>
      <c r="U29" s="37"/>
      <c r="V29" s="37"/>
      <c r="W29" s="37"/>
    </row>
    <row r="30" spans="14:23" ht="13.5" thickTop="1">
      <c r="N30" s="323"/>
      <c r="O30" s="37"/>
      <c r="P30" s="37"/>
      <c r="Q30" s="37"/>
      <c r="R30" s="37"/>
      <c r="S30" s="37"/>
      <c r="T30" s="37"/>
      <c r="U30" s="37"/>
      <c r="V30" s="37"/>
      <c r="W30" s="37"/>
    </row>
    <row r="31" spans="14:23" ht="12.75">
      <c r="N31" s="323"/>
      <c r="O31" s="37"/>
      <c r="P31" s="37"/>
      <c r="Q31" s="37"/>
      <c r="R31" s="37"/>
      <c r="S31" s="37"/>
      <c r="T31" s="37"/>
      <c r="U31" s="37"/>
      <c r="V31" s="37"/>
      <c r="W31" s="37"/>
    </row>
    <row r="32" spans="1:23" ht="12.75">
      <c r="A32" s="294"/>
      <c r="B32" s="269"/>
      <c r="C32" s="270"/>
      <c r="D32" s="341"/>
      <c r="E32" s="296"/>
      <c r="F32" s="296"/>
      <c r="G32" s="260">
        <f aca="true" t="shared" si="5" ref="G32:G37">IF((C32*D32)&lt;&gt;"",(C32*D32)+E32+F32,"")</f>
        <v>0</v>
      </c>
      <c r="H32" s="301"/>
      <c r="I32" s="314">
        <f aca="true" t="shared" si="6" ref="I32:I37">(H32*D32)</f>
        <v>0</v>
      </c>
      <c r="J32" s="298">
        <f aca="true" t="shared" si="7" ref="J32:J37">IF(H32&lt;&gt;"",I32-G32-E32-F32,"")</f>
      </c>
      <c r="K32" s="299">
        <f aca="true" t="shared" si="8" ref="K32:K37">IF(H32&lt;&gt;"",J32/G32,"")</f>
      </c>
      <c r="L32" s="300">
        <f aca="true" t="shared" si="9" ref="L32:L37">IF(B32&lt;&gt;"",$F$2-B32,"")</f>
      </c>
      <c r="N32" s="323"/>
      <c r="O32" s="37"/>
      <c r="P32" s="37"/>
      <c r="Q32" s="37"/>
      <c r="R32" s="37"/>
      <c r="S32" s="37"/>
      <c r="T32" s="37"/>
      <c r="U32" s="37"/>
      <c r="V32" s="37"/>
      <c r="W32" s="37"/>
    </row>
    <row r="33" spans="1:23" ht="12.75">
      <c r="A33" s="294"/>
      <c r="B33" s="269"/>
      <c r="C33" s="270"/>
      <c r="D33" s="341"/>
      <c r="E33" s="296"/>
      <c r="F33" s="268"/>
      <c r="G33" s="260">
        <f t="shared" si="5"/>
        <v>0</v>
      </c>
      <c r="H33" s="301"/>
      <c r="I33" s="314">
        <f t="shared" si="6"/>
        <v>0</v>
      </c>
      <c r="J33" s="298">
        <f t="shared" si="7"/>
      </c>
      <c r="K33" s="299">
        <f t="shared" si="8"/>
      </c>
      <c r="L33" s="300">
        <f t="shared" si="9"/>
      </c>
      <c r="N33" s="323"/>
      <c r="O33" s="37"/>
      <c r="P33" s="346"/>
      <c r="Q33" s="37"/>
      <c r="R33" s="37"/>
      <c r="S33" s="37"/>
      <c r="T33" s="37"/>
      <c r="U33" s="37"/>
      <c r="V33" s="37"/>
      <c r="W33" s="37"/>
    </row>
    <row r="34" spans="1:23" ht="12.75">
      <c r="A34" s="294"/>
      <c r="B34" s="269"/>
      <c r="C34" s="270"/>
      <c r="D34" s="341"/>
      <c r="E34" s="296"/>
      <c r="F34" s="296"/>
      <c r="G34" s="260">
        <f t="shared" si="5"/>
        <v>0</v>
      </c>
      <c r="H34" s="301"/>
      <c r="I34" s="314">
        <f t="shared" si="6"/>
        <v>0</v>
      </c>
      <c r="J34" s="298">
        <f t="shared" si="7"/>
      </c>
      <c r="K34" s="299">
        <f t="shared" si="8"/>
      </c>
      <c r="L34" s="300">
        <f t="shared" si="9"/>
      </c>
      <c r="N34" s="323"/>
      <c r="O34" s="37"/>
      <c r="P34" s="346"/>
      <c r="Q34" s="37"/>
      <c r="R34" s="37"/>
      <c r="S34" s="37"/>
      <c r="T34" s="37"/>
      <c r="U34" s="37"/>
      <c r="V34" s="37"/>
      <c r="W34" s="37"/>
    </row>
    <row r="35" spans="1:23" ht="12.75">
      <c r="A35" s="294"/>
      <c r="B35" s="269"/>
      <c r="C35" s="270"/>
      <c r="D35" s="341"/>
      <c r="E35" s="296"/>
      <c r="F35" s="296"/>
      <c r="G35" s="260">
        <f t="shared" si="5"/>
        <v>0</v>
      </c>
      <c r="H35" s="301"/>
      <c r="I35" s="314">
        <f t="shared" si="6"/>
        <v>0</v>
      </c>
      <c r="J35" s="298">
        <f t="shared" si="7"/>
      </c>
      <c r="K35" s="299">
        <f t="shared" si="8"/>
      </c>
      <c r="L35" s="300">
        <f t="shared" si="9"/>
      </c>
      <c r="N35" s="323"/>
      <c r="O35" s="37"/>
      <c r="P35" s="346"/>
      <c r="Q35" s="37"/>
      <c r="R35" s="37"/>
      <c r="S35" s="37"/>
      <c r="T35" s="37"/>
      <c r="U35" s="37"/>
      <c r="V35" s="37"/>
      <c r="W35" s="37"/>
    </row>
    <row r="36" spans="1:23" ht="12.75">
      <c r="A36" s="294"/>
      <c r="B36" s="269"/>
      <c r="C36" s="270"/>
      <c r="D36" s="295"/>
      <c r="E36" s="296"/>
      <c r="F36" s="296"/>
      <c r="G36" s="260">
        <f t="shared" si="5"/>
        <v>0</v>
      </c>
      <c r="H36" s="301"/>
      <c r="I36" s="297">
        <f t="shared" si="6"/>
        <v>0</v>
      </c>
      <c r="J36" s="298">
        <f t="shared" si="7"/>
      </c>
      <c r="K36" s="299">
        <f t="shared" si="8"/>
      </c>
      <c r="L36" s="300">
        <f t="shared" si="9"/>
      </c>
      <c r="N36" s="323"/>
      <c r="O36" s="37"/>
      <c r="P36" s="346"/>
      <c r="Q36" s="37"/>
      <c r="R36" s="37"/>
      <c r="S36" s="37"/>
      <c r="T36" s="37"/>
      <c r="U36" s="37"/>
      <c r="V36" s="37"/>
      <c r="W36" s="37"/>
    </row>
    <row r="37" spans="1:23" ht="12.75">
      <c r="A37" s="294"/>
      <c r="B37" s="269"/>
      <c r="C37" s="270"/>
      <c r="D37" s="295"/>
      <c r="E37" s="296"/>
      <c r="F37" s="296"/>
      <c r="G37" s="260">
        <f t="shared" si="5"/>
        <v>0</v>
      </c>
      <c r="H37" s="301"/>
      <c r="I37" s="297">
        <f t="shared" si="6"/>
        <v>0</v>
      </c>
      <c r="J37" s="298">
        <f t="shared" si="7"/>
      </c>
      <c r="K37" s="299">
        <f t="shared" si="8"/>
      </c>
      <c r="L37" s="300">
        <f t="shared" si="9"/>
      </c>
      <c r="N37" s="323"/>
      <c r="O37" s="37"/>
      <c r="P37" s="346"/>
      <c r="Q37" s="37"/>
      <c r="R37" s="37"/>
      <c r="S37" s="37"/>
      <c r="T37" s="37"/>
      <c r="U37" s="37"/>
      <c r="V37" s="37"/>
      <c r="W37" s="37"/>
    </row>
    <row r="38" spans="3:23" ht="15.75">
      <c r="C38" s="327">
        <f>SUM(C32:C37)</f>
        <v>0</v>
      </c>
      <c r="D38" s="393">
        <f>SUM(D32:D37)</f>
        <v>0</v>
      </c>
      <c r="F38" t="s">
        <v>0</v>
      </c>
      <c r="G38" s="325">
        <f>SUM(G32:G37)</f>
        <v>0</v>
      </c>
      <c r="H38" s="330" t="s">
        <v>208</v>
      </c>
      <c r="I38" s="329">
        <f>SUM(I32:I37)</f>
        <v>0</v>
      </c>
      <c r="J38" s="322">
        <f>SUM(J32:J37)</f>
        <v>0</v>
      </c>
      <c r="K38" s="328" t="e">
        <f>(J32+J33+J35+J36+J37)/(G32+G33+G35+G36+G37)</f>
        <v>#VALUE!</v>
      </c>
      <c r="N38" s="347"/>
      <c r="O38" s="37"/>
      <c r="P38" s="346"/>
      <c r="Q38" s="37"/>
      <c r="R38" s="37"/>
      <c r="S38" s="37"/>
      <c r="T38" s="37"/>
      <c r="U38" s="37"/>
      <c r="V38" s="37"/>
      <c r="W38" s="37"/>
    </row>
    <row r="39" spans="6:23" ht="15.75">
      <c r="F39" t="s">
        <v>207</v>
      </c>
      <c r="H39" s="330" t="s">
        <v>207</v>
      </c>
      <c r="N39" s="323"/>
      <c r="O39" s="348"/>
      <c r="P39" s="349"/>
      <c r="Q39" s="37"/>
      <c r="R39" s="37"/>
      <c r="S39" s="37"/>
      <c r="T39" s="37"/>
      <c r="U39" s="37"/>
      <c r="V39" s="37"/>
      <c r="W39" s="37"/>
    </row>
    <row r="40" spans="6:23" ht="12.75">
      <c r="F40" t="s">
        <v>205</v>
      </c>
      <c r="G40" s="325">
        <f>SUM(G38:G39)</f>
        <v>0</v>
      </c>
      <c r="H40" s="330" t="s">
        <v>205</v>
      </c>
      <c r="I40" s="329">
        <f>SUM(I38:I39)</f>
        <v>0</v>
      </c>
      <c r="N40" s="323"/>
      <c r="O40" s="37"/>
      <c r="P40" s="37"/>
      <c r="Q40" s="37"/>
      <c r="R40" s="37"/>
      <c r="S40" s="37"/>
      <c r="T40" s="37"/>
      <c r="U40" s="37"/>
      <c r="V40" s="37"/>
      <c r="W40" s="37"/>
    </row>
    <row r="41" spans="14:23" ht="12.75">
      <c r="N41" s="323"/>
      <c r="O41" s="37"/>
      <c r="P41" s="37"/>
      <c r="Q41" s="37"/>
      <c r="R41" s="37"/>
      <c r="S41" s="37"/>
      <c r="T41" s="37"/>
      <c r="U41" s="37"/>
      <c r="V41" s="37"/>
      <c r="W41" s="37"/>
    </row>
    <row r="42" spans="1:23" ht="12.75">
      <c r="A42" s="37"/>
      <c r="B42" s="344"/>
      <c r="C42" s="344"/>
      <c r="D42" s="344"/>
      <c r="E42" s="344"/>
      <c r="F42" s="37"/>
      <c r="G42" s="37"/>
      <c r="H42" s="37"/>
      <c r="I42" s="37"/>
      <c r="J42" s="37"/>
      <c r="K42" s="37"/>
      <c r="L42" s="37"/>
      <c r="N42" s="323"/>
      <c r="O42" s="37"/>
      <c r="P42" s="37"/>
      <c r="Q42" s="37"/>
      <c r="R42" s="37"/>
      <c r="S42" s="37"/>
      <c r="T42" s="37"/>
      <c r="U42" s="37"/>
      <c r="V42" s="37"/>
      <c r="W42" s="37"/>
    </row>
    <row r="43" spans="1:23" ht="12.75">
      <c r="A43" s="37"/>
      <c r="B43" s="344"/>
      <c r="C43" s="344"/>
      <c r="D43" s="344"/>
      <c r="E43" s="344"/>
      <c r="F43" s="37"/>
      <c r="G43" s="37"/>
      <c r="H43" s="37"/>
      <c r="I43" s="37"/>
      <c r="J43" s="37"/>
      <c r="K43" s="37"/>
      <c r="L43" s="37"/>
      <c r="N43" s="323"/>
      <c r="O43" s="37"/>
      <c r="P43" s="37"/>
      <c r="Q43" s="37"/>
      <c r="R43" s="37"/>
      <c r="S43" s="37"/>
      <c r="T43" s="37"/>
      <c r="U43" s="37"/>
      <c r="V43" s="37"/>
      <c r="W43" s="37"/>
    </row>
    <row r="44" spans="1:23" ht="12.75">
      <c r="A44" s="464"/>
      <c r="B44" s="465"/>
      <c r="C44" s="466"/>
      <c r="D44" s="467"/>
      <c r="E44" s="468"/>
      <c r="F44" s="468"/>
      <c r="G44" s="469"/>
      <c r="H44" s="466"/>
      <c r="I44" s="470"/>
      <c r="J44" s="471"/>
      <c r="K44" s="472"/>
      <c r="L44" s="473"/>
      <c r="N44" s="323"/>
      <c r="O44" s="37"/>
      <c r="P44" s="37"/>
      <c r="Q44" s="37"/>
      <c r="R44" s="37"/>
      <c r="S44" s="37"/>
      <c r="T44" s="37"/>
      <c r="U44" s="37"/>
      <c r="V44" s="37"/>
      <c r="W44" s="37"/>
    </row>
    <row r="45" spans="1:23" ht="12.75">
      <c r="A45" s="464"/>
      <c r="B45" s="465"/>
      <c r="C45" s="466"/>
      <c r="D45" s="467"/>
      <c r="E45" s="468"/>
      <c r="F45" s="468"/>
      <c r="G45" s="469"/>
      <c r="H45" s="466"/>
      <c r="I45" s="470"/>
      <c r="J45" s="471"/>
      <c r="K45" s="472"/>
      <c r="L45" s="473"/>
      <c r="N45" s="323"/>
      <c r="O45" s="37"/>
      <c r="P45" s="37"/>
      <c r="Q45" s="37"/>
      <c r="R45" s="37"/>
      <c r="S45" s="37"/>
      <c r="T45" s="37"/>
      <c r="U45" s="37"/>
      <c r="V45" s="37"/>
      <c r="W45" s="37"/>
    </row>
    <row r="46" spans="1:23" ht="12.75">
      <c r="A46" s="464"/>
      <c r="B46" s="465"/>
      <c r="C46" s="466"/>
      <c r="D46" s="467"/>
      <c r="E46" s="468"/>
      <c r="F46" s="468"/>
      <c r="G46" s="469"/>
      <c r="H46" s="466"/>
      <c r="I46" s="470"/>
      <c r="J46" s="471"/>
      <c r="K46" s="472"/>
      <c r="L46" s="473"/>
      <c r="N46" s="323"/>
      <c r="O46" s="37"/>
      <c r="P46" s="37"/>
      <c r="Q46" s="37"/>
      <c r="R46" s="37"/>
      <c r="S46" s="37"/>
      <c r="T46" s="37"/>
      <c r="U46" s="37"/>
      <c r="V46" s="37"/>
      <c r="W46" s="37"/>
    </row>
    <row r="47" spans="1:23" ht="12.75">
      <c r="A47" s="37"/>
      <c r="B47" s="37"/>
      <c r="C47" s="37"/>
      <c r="D47" s="37"/>
      <c r="E47" s="37"/>
      <c r="F47" s="37"/>
      <c r="G47" s="474"/>
      <c r="H47" s="37"/>
      <c r="I47" s="474"/>
      <c r="J47" s="475"/>
      <c r="K47" s="37"/>
      <c r="L47" s="37"/>
      <c r="N47" s="323"/>
      <c r="O47" s="37"/>
      <c r="P47" s="37"/>
      <c r="Q47" s="37"/>
      <c r="R47" s="37"/>
      <c r="S47" s="37"/>
      <c r="T47" s="37"/>
      <c r="U47" s="37"/>
      <c r="V47" s="37"/>
      <c r="W47" s="37"/>
    </row>
    <row r="48" spans="1:23" ht="12.75">
      <c r="A48" s="37"/>
      <c r="B48" s="37"/>
      <c r="C48" s="37"/>
      <c r="D48" s="37"/>
      <c r="E48" s="37"/>
      <c r="F48" s="37"/>
      <c r="G48" s="37"/>
      <c r="H48" s="37"/>
      <c r="I48" s="37"/>
      <c r="J48" s="37"/>
      <c r="K48" s="37"/>
      <c r="L48" s="37"/>
      <c r="N48" s="323"/>
      <c r="O48" s="37"/>
      <c r="P48" s="37"/>
      <c r="Q48" s="37"/>
      <c r="R48" s="37"/>
      <c r="S48" s="37"/>
      <c r="T48" s="37"/>
      <c r="U48" s="37"/>
      <c r="V48" s="37"/>
      <c r="W48" s="37"/>
    </row>
    <row r="49" spans="1:23" ht="12.75">
      <c r="A49" s="37"/>
      <c r="B49" s="37"/>
      <c r="C49" s="37"/>
      <c r="D49" s="37"/>
      <c r="E49" s="37"/>
      <c r="F49" s="37"/>
      <c r="G49" s="37"/>
      <c r="H49" s="37"/>
      <c r="I49" s="37"/>
      <c r="J49" s="37"/>
      <c r="K49" s="37"/>
      <c r="L49" s="37"/>
      <c r="N49" s="323"/>
      <c r="O49" s="37"/>
      <c r="P49" s="37"/>
      <c r="Q49" s="37"/>
      <c r="R49" s="37"/>
      <c r="S49" s="37"/>
      <c r="T49" s="37"/>
      <c r="U49" s="37"/>
      <c r="V49" s="37"/>
      <c r="W49" s="37"/>
    </row>
    <row r="50" spans="1:23" ht="12.75">
      <c r="A50" s="464"/>
      <c r="B50" s="476"/>
      <c r="C50" s="466"/>
      <c r="D50" s="477"/>
      <c r="E50" s="468"/>
      <c r="F50" s="468"/>
      <c r="G50" s="469"/>
      <c r="H50" s="478"/>
      <c r="I50" s="470"/>
      <c r="J50" s="471"/>
      <c r="K50" s="472"/>
      <c r="L50" s="473"/>
      <c r="N50" s="350"/>
      <c r="O50" s="351"/>
      <c r="P50" s="37"/>
      <c r="Q50" s="37"/>
      <c r="R50" s="37"/>
      <c r="S50" s="37"/>
      <c r="T50" s="37"/>
      <c r="U50" s="37"/>
      <c r="V50" s="37"/>
      <c r="W50" s="37"/>
    </row>
    <row r="51" spans="1:23" ht="12.75">
      <c r="A51" s="464"/>
      <c r="B51" s="476"/>
      <c r="C51" s="466"/>
      <c r="D51" s="477"/>
      <c r="E51" s="468"/>
      <c r="F51" s="468"/>
      <c r="G51" s="469"/>
      <c r="H51" s="478"/>
      <c r="I51" s="470"/>
      <c r="J51" s="471"/>
      <c r="K51" s="472"/>
      <c r="L51" s="473"/>
      <c r="N51" s="323"/>
      <c r="O51" s="37"/>
      <c r="P51" s="37"/>
      <c r="Q51" s="37"/>
      <c r="R51" s="37"/>
      <c r="S51" s="37"/>
      <c r="T51" s="37"/>
      <c r="U51" s="37"/>
      <c r="V51" s="37"/>
      <c r="W51" s="37"/>
    </row>
    <row r="52" spans="1:23" ht="12.75">
      <c r="A52" s="464"/>
      <c r="B52" s="476"/>
      <c r="C52" s="466"/>
      <c r="D52" s="477"/>
      <c r="E52" s="468"/>
      <c r="F52" s="468"/>
      <c r="G52" s="469"/>
      <c r="H52" s="478"/>
      <c r="I52" s="470"/>
      <c r="J52" s="471"/>
      <c r="K52" s="472"/>
      <c r="L52" s="473"/>
      <c r="N52" s="323"/>
      <c r="O52" s="37"/>
      <c r="P52" s="37"/>
      <c r="Q52" s="37"/>
      <c r="R52" s="37"/>
      <c r="S52" s="37"/>
      <c r="T52" s="37"/>
      <c r="U52" s="37"/>
      <c r="V52" s="37"/>
      <c r="W52" s="37"/>
    </row>
    <row r="53" spans="1:23" ht="12.75">
      <c r="A53" s="37"/>
      <c r="B53" s="37"/>
      <c r="C53" s="37"/>
      <c r="D53" s="37"/>
      <c r="E53" s="37"/>
      <c r="F53" s="37"/>
      <c r="G53" s="474"/>
      <c r="H53" s="37"/>
      <c r="I53" s="474"/>
      <c r="J53" s="475"/>
      <c r="K53" s="37"/>
      <c r="L53" s="37"/>
      <c r="N53" s="323"/>
      <c r="O53" s="37"/>
      <c r="P53" s="37"/>
      <c r="Q53" s="37"/>
      <c r="R53" s="37"/>
      <c r="S53" s="37"/>
      <c r="T53" s="37"/>
      <c r="U53" s="37"/>
      <c r="V53" s="37"/>
      <c r="W53" s="37"/>
    </row>
    <row r="54" spans="1:23" ht="12.75">
      <c r="A54" s="37"/>
      <c r="B54" s="37"/>
      <c r="C54" s="37"/>
      <c r="D54" s="37"/>
      <c r="E54" s="37"/>
      <c r="F54" s="37"/>
      <c r="G54" s="37"/>
      <c r="H54" s="37"/>
      <c r="I54" s="37"/>
      <c r="J54" s="37"/>
      <c r="K54" s="37"/>
      <c r="L54" s="37"/>
      <c r="N54" s="323"/>
      <c r="O54" s="37"/>
      <c r="P54" s="37"/>
      <c r="Q54" s="37"/>
      <c r="R54" s="37"/>
      <c r="S54" s="37"/>
      <c r="T54" s="37"/>
      <c r="U54" s="37"/>
      <c r="V54" s="37"/>
      <c r="W54" s="37"/>
    </row>
    <row r="55" spans="1:23" ht="12.75">
      <c r="A55" s="37"/>
      <c r="B55" s="37"/>
      <c r="C55" s="37"/>
      <c r="D55" s="37"/>
      <c r="E55" s="37"/>
      <c r="F55" s="37"/>
      <c r="G55" s="37"/>
      <c r="H55" s="37"/>
      <c r="I55" s="37"/>
      <c r="J55" s="37"/>
      <c r="K55" s="37"/>
      <c r="L55" s="37"/>
      <c r="N55" s="323"/>
      <c r="O55" s="37"/>
      <c r="P55" s="37"/>
      <c r="Q55" s="37"/>
      <c r="R55" s="37"/>
      <c r="S55" s="37"/>
      <c r="T55" s="37"/>
      <c r="U55" s="37"/>
      <c r="V55" s="37"/>
      <c r="W55" s="37"/>
    </row>
    <row r="56" spans="1:12" ht="12.75">
      <c r="A56" s="37"/>
      <c r="B56" s="37"/>
      <c r="C56" s="37"/>
      <c r="D56" s="37"/>
      <c r="E56" s="37"/>
      <c r="F56" s="37"/>
      <c r="G56" s="37"/>
      <c r="H56" s="37"/>
      <c r="I56" s="37"/>
      <c r="J56" s="37"/>
      <c r="K56" s="37"/>
      <c r="L56" s="37"/>
    </row>
    <row r="58" spans="10:12" ht="12.75">
      <c r="J58" s="24"/>
      <c r="K58" s="24"/>
      <c r="L58" s="24"/>
    </row>
    <row r="59" spans="10:12" ht="12.75">
      <c r="J59" s="24"/>
      <c r="K59" s="24"/>
      <c r="L59" s="24"/>
    </row>
    <row r="60" spans="10:12" ht="12.75">
      <c r="J60" s="24"/>
      <c r="K60" s="24"/>
      <c r="L60" s="24"/>
    </row>
    <row r="61" spans="10:12" ht="12.75">
      <c r="J61" s="24"/>
      <c r="K61" s="24"/>
      <c r="L61" s="24"/>
    </row>
    <row r="62" spans="10:12" ht="12.75">
      <c r="J62" s="24"/>
      <c r="K62" s="24"/>
      <c r="L62" s="24"/>
    </row>
    <row r="63" spans="10:12" ht="12.75">
      <c r="J63" s="24"/>
      <c r="K63" s="24"/>
      <c r="L63" s="24"/>
    </row>
    <row r="64" spans="10:12" ht="12.75">
      <c r="J64" s="24"/>
      <c r="K64" s="24"/>
      <c r="L64" s="24"/>
    </row>
  </sheetData>
  <printOptions/>
  <pageMargins left="0.75" right="0.75" top="1" bottom="1" header="0.5" footer="0.5"/>
  <pageSetup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J28"/>
  <sheetViews>
    <sheetView workbookViewId="0" topLeftCell="A1">
      <selection activeCell="D3" sqref="D3"/>
    </sheetView>
  </sheetViews>
  <sheetFormatPr defaultColWidth="9.140625" defaultRowHeight="12.75"/>
  <cols>
    <col min="1" max="1" width="12.28125" style="0" customWidth="1"/>
    <col min="2" max="2" width="16.00390625" style="0" customWidth="1"/>
    <col min="3" max="3" width="16.57421875" style="0" customWidth="1"/>
    <col min="4" max="4" width="18.8515625" style="0" customWidth="1"/>
    <col min="5" max="5" width="16.00390625" style="0" customWidth="1"/>
    <col min="6" max="6" width="13.140625" style="0" customWidth="1"/>
    <col min="7" max="7" width="13.7109375" style="0" customWidth="1"/>
    <col min="8" max="8" width="13.140625" style="0" customWidth="1"/>
    <col min="9" max="9" width="12.28125" style="0" customWidth="1"/>
  </cols>
  <sheetData>
    <row r="1" spans="1:10" ht="30.75">
      <c r="A1" s="148" t="s">
        <v>101</v>
      </c>
      <c r="B1" s="149"/>
      <c r="C1" s="149"/>
      <c r="D1" s="149"/>
      <c r="E1" s="149"/>
      <c r="F1" s="149"/>
      <c r="G1" s="150"/>
      <c r="H1" s="150"/>
      <c r="I1" s="150"/>
      <c r="J1" s="150"/>
    </row>
    <row r="2" spans="1:10" ht="12.75">
      <c r="A2" s="72" t="s">
        <v>102</v>
      </c>
      <c r="B2" s="72"/>
      <c r="C2" s="72"/>
      <c r="D2" s="72"/>
      <c r="E2" s="72"/>
      <c r="F2" s="72"/>
      <c r="G2" s="72"/>
      <c r="H2" s="72"/>
      <c r="I2" s="72"/>
      <c r="J2" s="72"/>
    </row>
    <row r="3" spans="1:10" ht="12.75">
      <c r="A3" s="73" t="s">
        <v>9</v>
      </c>
      <c r="B3" s="72"/>
      <c r="C3" s="72"/>
      <c r="D3" s="72"/>
      <c r="E3" s="72"/>
      <c r="F3" s="72"/>
      <c r="G3" s="72"/>
      <c r="H3" s="72"/>
      <c r="I3" s="72"/>
      <c r="J3" s="72"/>
    </row>
    <row r="4" spans="1:10" ht="12.75">
      <c r="A4" s="72" t="s">
        <v>103</v>
      </c>
      <c r="B4" s="151"/>
      <c r="C4" s="151"/>
      <c r="D4" s="151"/>
      <c r="E4" s="151"/>
      <c r="F4" s="151"/>
      <c r="G4" s="151"/>
      <c r="H4" s="151"/>
      <c r="I4" s="151"/>
      <c r="J4" s="151"/>
    </row>
    <row r="5" spans="1:10" ht="14.25">
      <c r="A5" s="72" t="s">
        <v>104</v>
      </c>
      <c r="B5" s="94"/>
      <c r="C5" s="94"/>
      <c r="D5" s="72"/>
      <c r="E5" s="72"/>
      <c r="F5" s="72"/>
      <c r="G5" s="72"/>
      <c r="H5" s="72"/>
      <c r="I5" s="72"/>
      <c r="J5" s="72"/>
    </row>
    <row r="6" spans="1:10" ht="12.75">
      <c r="A6" s="72" t="s">
        <v>105</v>
      </c>
      <c r="B6" s="72"/>
      <c r="C6" s="72"/>
      <c r="D6" s="72"/>
      <c r="E6" s="72"/>
      <c r="F6" s="72"/>
      <c r="G6" s="72"/>
      <c r="H6" s="72"/>
      <c r="I6" s="72"/>
      <c r="J6" s="72"/>
    </row>
    <row r="7" spans="1:10" ht="12.75">
      <c r="A7" s="72" t="s">
        <v>106</v>
      </c>
      <c r="B7" s="72"/>
      <c r="C7" s="72"/>
      <c r="D7" s="72"/>
      <c r="E7" s="72"/>
      <c r="F7" s="72"/>
      <c r="G7" s="72"/>
      <c r="H7" s="72"/>
      <c r="I7" s="72"/>
      <c r="J7" s="72"/>
    </row>
    <row r="8" spans="1:10" ht="12.75">
      <c r="A8" s="72" t="s">
        <v>107</v>
      </c>
      <c r="B8" s="72"/>
      <c r="C8" s="72"/>
      <c r="D8" s="72"/>
      <c r="E8" s="72"/>
      <c r="F8" s="72"/>
      <c r="G8" s="72"/>
      <c r="H8" s="72"/>
      <c r="I8" s="72"/>
      <c r="J8" s="72"/>
    </row>
    <row r="9" spans="1:10" ht="15" thickBot="1">
      <c r="A9" s="94" t="s">
        <v>108</v>
      </c>
      <c r="B9" s="72"/>
      <c r="C9" s="72"/>
      <c r="D9" s="72"/>
      <c r="E9" s="72"/>
      <c r="F9" s="72"/>
      <c r="G9" s="72"/>
      <c r="H9" s="72"/>
      <c r="I9" s="72"/>
      <c r="J9" s="72"/>
    </row>
    <row r="10" spans="1:10" ht="15" thickBot="1">
      <c r="A10" s="94" t="s">
        <v>109</v>
      </c>
      <c r="B10" s="72"/>
      <c r="C10" s="72"/>
      <c r="D10" s="72"/>
      <c r="E10" s="72"/>
      <c r="F10" s="152" t="s">
        <v>110</v>
      </c>
      <c r="G10" s="153"/>
      <c r="H10" s="153"/>
      <c r="I10" s="154"/>
      <c r="J10" s="72"/>
    </row>
    <row r="11" spans="1:10" ht="13.5" thickBot="1">
      <c r="A11" s="155" t="s">
        <v>111</v>
      </c>
      <c r="B11" s="156"/>
      <c r="C11" s="157" t="s">
        <v>112</v>
      </c>
      <c r="D11" s="158" t="s">
        <v>113</v>
      </c>
      <c r="E11" s="159" t="s">
        <v>114</v>
      </c>
      <c r="F11" s="160" t="s">
        <v>115</v>
      </c>
      <c r="G11" s="160" t="s">
        <v>116</v>
      </c>
      <c r="H11" s="160" t="s">
        <v>117</v>
      </c>
      <c r="I11" s="161" t="s">
        <v>118</v>
      </c>
      <c r="J11" s="72"/>
    </row>
    <row r="12" spans="1:10" ht="13.5" thickBot="1">
      <c r="A12" s="161" t="s">
        <v>119</v>
      </c>
      <c r="B12" s="162"/>
      <c r="C12" s="163">
        <v>0.0325</v>
      </c>
      <c r="D12" s="164">
        <f>C12/12</f>
        <v>0.0027083333333333334</v>
      </c>
      <c r="E12" s="165">
        <f>FV(D12,3,0,-1000,0)</f>
        <v>1008.1470250741464</v>
      </c>
      <c r="F12" s="166">
        <f>E12</f>
        <v>1008.1470250741464</v>
      </c>
      <c r="G12" s="167"/>
      <c r="H12" s="168"/>
      <c r="I12" s="169"/>
      <c r="J12" s="72"/>
    </row>
    <row r="13" spans="1:10" ht="13.5" thickBot="1">
      <c r="A13" s="161" t="s">
        <v>120</v>
      </c>
      <c r="B13" s="162"/>
      <c r="C13" s="163">
        <v>0.035</v>
      </c>
      <c r="D13" s="164">
        <f>C13/12</f>
        <v>0.002916666666666667</v>
      </c>
      <c r="E13" s="165">
        <f>FV(D13,3,0,-E12,0)</f>
        <v>1016.9940653098124</v>
      </c>
      <c r="F13" s="170"/>
      <c r="G13" s="171">
        <f>E13</f>
        <v>1016.9940653098124</v>
      </c>
      <c r="H13" s="172"/>
      <c r="I13" s="169"/>
      <c r="J13" s="72"/>
    </row>
    <row r="14" spans="1:10" ht="13.5" thickBot="1">
      <c r="A14" s="161" t="s">
        <v>121</v>
      </c>
      <c r="B14" s="162"/>
      <c r="C14" s="163">
        <v>0.0375</v>
      </c>
      <c r="D14" s="164">
        <f>C14/12</f>
        <v>0.0031249999999999997</v>
      </c>
      <c r="E14" s="165">
        <f>FV(D14,3,0,-E13,0)</f>
        <v>1026.558210456295</v>
      </c>
      <c r="F14" s="169"/>
      <c r="G14" s="170"/>
      <c r="H14" s="173">
        <f>E14</f>
        <v>1026.558210456295</v>
      </c>
      <c r="I14" s="174"/>
      <c r="J14" s="72"/>
    </row>
    <row r="15" spans="1:10" ht="13.5" thickBot="1">
      <c r="A15" s="175" t="s">
        <v>122</v>
      </c>
      <c r="B15" s="154"/>
      <c r="C15" s="163">
        <v>0.04</v>
      </c>
      <c r="D15" s="164">
        <f>C15/12</f>
        <v>0.0033333333333333335</v>
      </c>
      <c r="E15" s="176">
        <f>FV(D15,3,0,-E14,0)</f>
        <v>1036.858049188548</v>
      </c>
      <c r="F15" s="174"/>
      <c r="G15" s="174"/>
      <c r="H15" s="177"/>
      <c r="I15" s="178">
        <f>E15</f>
        <v>1036.858049188548</v>
      </c>
      <c r="J15" s="179"/>
    </row>
    <row r="16" spans="1:10" ht="15" thickBot="1">
      <c r="A16" s="94" t="s">
        <v>123</v>
      </c>
      <c r="B16" s="72"/>
      <c r="C16" s="180"/>
      <c r="D16" s="72"/>
      <c r="E16" s="72"/>
      <c r="F16" s="72"/>
      <c r="G16" s="72"/>
      <c r="H16" s="72"/>
      <c r="I16" s="78"/>
      <c r="J16" s="72"/>
    </row>
    <row r="17" spans="1:10" ht="26.25" thickBot="1">
      <c r="A17" s="181" t="s">
        <v>124</v>
      </c>
      <c r="B17" s="181" t="s">
        <v>0</v>
      </c>
      <c r="C17" s="182" t="s">
        <v>125</v>
      </c>
      <c r="D17" s="181" t="s">
        <v>126</v>
      </c>
      <c r="E17" s="181" t="s">
        <v>127</v>
      </c>
      <c r="F17" s="181" t="s">
        <v>128</v>
      </c>
      <c r="G17" s="181" t="s">
        <v>129</v>
      </c>
      <c r="H17" s="72"/>
      <c r="I17" s="72"/>
      <c r="J17" s="72"/>
    </row>
    <row r="18" spans="1:10" ht="13.5" thickBot="1">
      <c r="A18" s="176">
        <f>E12-1000</f>
        <v>8.147025074146427</v>
      </c>
      <c r="B18" s="183" t="s">
        <v>201</v>
      </c>
      <c r="C18" s="306">
        <f>'Closed Trades'!$G$61</f>
        <v>0</v>
      </c>
      <c r="D18" s="176">
        <f>C18/1000*A18</f>
        <v>0</v>
      </c>
      <c r="E18" s="184">
        <f>'Closed Trades'!$M$61</f>
        <v>0</v>
      </c>
      <c r="F18" s="185" t="e">
        <f>((E18-C18)/D18)</f>
        <v>#DIV/0!</v>
      </c>
      <c r="G18" s="186" t="s">
        <v>115</v>
      </c>
      <c r="H18" s="187"/>
      <c r="I18" s="72"/>
      <c r="J18" s="72"/>
    </row>
    <row r="19" spans="1:10" ht="13.5" thickBot="1">
      <c r="A19" s="176">
        <f>G13-1000</f>
        <v>16.994065309812413</v>
      </c>
      <c r="B19" s="183" t="s">
        <v>200</v>
      </c>
      <c r="C19" s="306">
        <f>'Closed Trades'!$G$62</f>
        <v>0</v>
      </c>
      <c r="D19" s="176">
        <f>C19/1000*A19</f>
        <v>0</v>
      </c>
      <c r="E19" s="184">
        <f>'Closed Trades'!$M$62</f>
        <v>0</v>
      </c>
      <c r="F19" s="185" t="e">
        <f>((E19-C19)/D19)</f>
        <v>#DIV/0!</v>
      </c>
      <c r="G19" s="161" t="s">
        <v>116</v>
      </c>
      <c r="H19" s="72"/>
      <c r="I19" s="72"/>
      <c r="J19" s="72"/>
    </row>
    <row r="20" spans="1:10" ht="13.5" thickBot="1">
      <c r="A20" s="176">
        <f>H14-1000</f>
        <v>26.558210456295</v>
      </c>
      <c r="B20" s="183" t="s">
        <v>199</v>
      </c>
      <c r="C20" s="306">
        <f>'Closed Trades'!$G$63</f>
        <v>0</v>
      </c>
      <c r="D20" s="176">
        <f>C20/1000*A20</f>
        <v>0</v>
      </c>
      <c r="E20" s="184">
        <f>'Closed Trades'!$M$63</f>
        <v>0</v>
      </c>
      <c r="F20" s="185" t="e">
        <f>((E20-C20)/D20)</f>
        <v>#DIV/0!</v>
      </c>
      <c r="G20" s="161" t="s">
        <v>117</v>
      </c>
      <c r="H20" s="72"/>
      <c r="I20" s="72"/>
      <c r="J20" s="72"/>
    </row>
    <row r="21" spans="1:10" ht="13.5" thickBot="1">
      <c r="A21" s="176">
        <f>E15-1000</f>
        <v>36.858049188547966</v>
      </c>
      <c r="B21" s="183" t="s">
        <v>130</v>
      </c>
      <c r="C21" s="306">
        <f>'Closed Trades'!$G$64</f>
        <v>0</v>
      </c>
      <c r="D21" s="176">
        <f>C21/1000*A21</f>
        <v>0</v>
      </c>
      <c r="E21" s="184">
        <f>'Closed Trades'!$M$64</f>
        <v>0</v>
      </c>
      <c r="F21" s="185" t="e">
        <f>((E21-C21)/D21)</f>
        <v>#DIV/0!</v>
      </c>
      <c r="G21" s="161" t="s">
        <v>118</v>
      </c>
      <c r="H21" s="72"/>
      <c r="I21" s="72"/>
      <c r="J21" s="72"/>
    </row>
    <row r="22" spans="1:10" ht="12.75">
      <c r="A22" s="188" t="s">
        <v>131</v>
      </c>
      <c r="B22" s="189"/>
      <c r="C22" s="72"/>
      <c r="D22" s="72"/>
      <c r="E22" s="72"/>
      <c r="F22" s="72"/>
      <c r="G22" s="72"/>
      <c r="H22" s="72"/>
      <c r="I22" s="72"/>
      <c r="J22" s="72"/>
    </row>
    <row r="23" spans="1:10" ht="12.75">
      <c r="A23" s="188" t="s">
        <v>132</v>
      </c>
      <c r="B23" s="189"/>
      <c r="C23" s="72"/>
      <c r="D23" s="72"/>
      <c r="E23" s="72"/>
      <c r="F23" s="72"/>
      <c r="G23" s="72"/>
      <c r="H23" s="72"/>
      <c r="I23" s="72"/>
      <c r="J23" s="72"/>
    </row>
    <row r="24" spans="1:10" ht="12.75">
      <c r="A24" s="188" t="s">
        <v>133</v>
      </c>
      <c r="B24" s="189"/>
      <c r="C24" s="72"/>
      <c r="D24" s="72"/>
      <c r="E24" s="72"/>
      <c r="F24" s="72"/>
      <c r="G24" s="72"/>
      <c r="H24" s="72"/>
      <c r="I24" s="72"/>
      <c r="J24" s="72"/>
    </row>
    <row r="25" spans="1:10" ht="12.75">
      <c r="A25" s="188" t="s">
        <v>134</v>
      </c>
      <c r="B25" s="189"/>
      <c r="C25" s="72"/>
      <c r="D25" s="72"/>
      <c r="E25" s="72"/>
      <c r="F25" s="72"/>
      <c r="G25" s="72"/>
      <c r="H25" s="72"/>
      <c r="I25" s="72"/>
      <c r="J25" s="72"/>
    </row>
    <row r="26" spans="1:10" ht="12.75">
      <c r="A26" s="188" t="s">
        <v>135</v>
      </c>
      <c r="B26" s="189"/>
      <c r="C26" s="72"/>
      <c r="D26" s="72"/>
      <c r="E26" s="72"/>
      <c r="F26" s="72"/>
      <c r="G26" s="72"/>
      <c r="H26" s="72"/>
      <c r="I26" s="72"/>
      <c r="J26" s="72"/>
    </row>
    <row r="27" spans="1:10" ht="12.75">
      <c r="A27" s="72"/>
      <c r="B27" s="72"/>
      <c r="C27" s="72"/>
      <c r="D27" s="72"/>
      <c r="E27" s="72"/>
      <c r="F27" s="72"/>
      <c r="G27" s="72"/>
      <c r="H27" s="72"/>
      <c r="I27" s="72"/>
      <c r="J27" s="72"/>
    </row>
    <row r="28" spans="1:10" ht="12.75">
      <c r="A28" s="72"/>
      <c r="B28" s="72"/>
      <c r="C28" s="72"/>
      <c r="D28" s="72"/>
      <c r="E28" s="72"/>
      <c r="F28" s="72"/>
      <c r="G28" s="72"/>
      <c r="H28" s="72"/>
      <c r="I28" s="72"/>
      <c r="J28" s="72"/>
    </row>
  </sheetData>
  <hyperlinks>
    <hyperlink ref="A3" r:id="rId1" display="presto@mania.com.au"/>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T65"/>
  <sheetViews>
    <sheetView zoomScale="85" zoomScaleNormal="85" workbookViewId="0" topLeftCell="A1">
      <pane ySplit="2" topLeftCell="BM3" activePane="bottomLeft" state="frozen"/>
      <selection pane="topLeft" activeCell="A1" sqref="A1"/>
      <selection pane="bottomLeft" activeCell="A4" sqref="A4"/>
    </sheetView>
  </sheetViews>
  <sheetFormatPr defaultColWidth="9.140625" defaultRowHeight="12.75"/>
  <cols>
    <col min="1" max="1" width="30.7109375" style="0" customWidth="1"/>
    <col min="2" max="2" width="17.140625" style="326" customWidth="1"/>
    <col min="3" max="3" width="12.140625" style="0" bestFit="1" customWidth="1"/>
    <col min="4" max="4" width="10.57421875" style="0" bestFit="1" customWidth="1"/>
    <col min="5" max="5" width="10.28125" style="0" bestFit="1" customWidth="1"/>
    <col min="6" max="6" width="7.28125" style="0" bestFit="1" customWidth="1"/>
    <col min="7" max="7" width="13.7109375" style="0" bestFit="1" customWidth="1"/>
    <col min="8" max="8" width="12.28125" style="0" bestFit="1" customWidth="1"/>
    <col min="9" max="9" width="10.28125" style="0" bestFit="1" customWidth="1"/>
    <col min="10" max="10" width="9.8515625" style="0" bestFit="1" customWidth="1"/>
    <col min="11" max="11" width="10.140625" style="0" bestFit="1" customWidth="1"/>
    <col min="12" max="12" width="7.00390625" style="0" bestFit="1" customWidth="1"/>
    <col min="13" max="13" width="13.7109375" style="0" bestFit="1" customWidth="1"/>
    <col min="14" max="14" width="11.00390625" style="0" bestFit="1" customWidth="1"/>
    <col min="15" max="15" width="10.7109375" style="0" bestFit="1" customWidth="1"/>
    <col min="16" max="16" width="13.7109375" style="0" bestFit="1" customWidth="1"/>
    <col min="17" max="17" width="9.8515625" style="0" bestFit="1" customWidth="1"/>
    <col min="18" max="18" width="10.28125" style="0" bestFit="1" customWidth="1"/>
    <col min="19" max="19" width="10.7109375" style="0" bestFit="1" customWidth="1"/>
    <col min="20" max="20" width="21.00390625" style="0" bestFit="1" customWidth="1"/>
  </cols>
  <sheetData>
    <row r="1" spans="1:10" ht="15.75">
      <c r="A1" s="250" t="s">
        <v>170</v>
      </c>
      <c r="C1" t="s">
        <v>214</v>
      </c>
      <c r="E1" s="340"/>
      <c r="J1" s="251"/>
    </row>
    <row r="2" spans="1:19" ht="12.75">
      <c r="A2" s="252" t="s">
        <v>0</v>
      </c>
      <c r="B2" s="252" t="s">
        <v>1</v>
      </c>
      <c r="C2" s="252" t="s">
        <v>3</v>
      </c>
      <c r="D2" s="252" t="s">
        <v>171</v>
      </c>
      <c r="E2" s="252" t="s">
        <v>49</v>
      </c>
      <c r="F2" s="252" t="s">
        <v>172</v>
      </c>
      <c r="G2" s="252" t="s">
        <v>125</v>
      </c>
      <c r="H2" s="252" t="s">
        <v>173</v>
      </c>
      <c r="I2" s="252" t="s">
        <v>3</v>
      </c>
      <c r="J2" s="253" t="s">
        <v>171</v>
      </c>
      <c r="K2" s="252" t="s">
        <v>49</v>
      </c>
      <c r="L2" s="252" t="s">
        <v>172</v>
      </c>
      <c r="M2" s="252" t="s">
        <v>174</v>
      </c>
      <c r="N2" s="252" t="s">
        <v>8</v>
      </c>
      <c r="O2" s="252" t="s">
        <v>175</v>
      </c>
      <c r="P2" s="254" t="s">
        <v>176</v>
      </c>
      <c r="Q2" s="252" t="s">
        <v>177</v>
      </c>
      <c r="R2" s="252" t="s">
        <v>178</v>
      </c>
      <c r="S2" s="252" t="s">
        <v>179</v>
      </c>
    </row>
    <row r="3" spans="1:19" s="365" customFormat="1" ht="12.75">
      <c r="A3" s="294"/>
      <c r="B3" s="353"/>
      <c r="C3" s="270"/>
      <c r="D3" s="341"/>
      <c r="E3" s="358"/>
      <c r="F3" s="358"/>
      <c r="G3" s="359">
        <f aca="true" t="shared" si="0" ref="G3:G13">IF((C3*D3)&lt;&gt;"",(C3*D3)+E3+F3,"")</f>
        <v>0</v>
      </c>
      <c r="H3" s="459"/>
      <c r="I3" s="460"/>
      <c r="J3" s="461"/>
      <c r="K3" s="454"/>
      <c r="L3" s="362"/>
      <c r="M3" s="359">
        <f aca="true" t="shared" si="1" ref="M3:M11">IF((I3*J3)&lt;&gt;"",(I3*J3)-K3-L3,"")</f>
        <v>0</v>
      </c>
      <c r="N3" s="359">
        <f aca="true" t="shared" si="2" ref="N3:N11">IF(J3&lt;&gt;"",M3-G3,"")</f>
      </c>
      <c r="O3" s="359">
        <f aca="true" t="shared" si="3" ref="O3:O11">IF(J3&lt;&gt;"",N3,"")</f>
      </c>
      <c r="P3" s="263">
        <f aca="true" t="shared" si="4" ref="P3:P11">IF(N3&lt;0,N3,"")</f>
      </c>
      <c r="Q3" s="264">
        <f aca="true" t="shared" si="5" ref="Q3:Q11">IF(N3&gt;0,N3,"")</f>
      </c>
      <c r="R3" s="363" t="e">
        <f aca="true" t="shared" si="6" ref="R3:R11">N3/G3</f>
        <v>#VALUE!</v>
      </c>
      <c r="S3" s="364">
        <f aca="true" t="shared" si="7" ref="S3:S13">H3-B3</f>
        <v>0</v>
      </c>
    </row>
    <row r="4" spans="1:19" s="365" customFormat="1" ht="12.75">
      <c r="A4" s="294"/>
      <c r="B4" s="353"/>
      <c r="C4" s="270"/>
      <c r="D4" s="341"/>
      <c r="E4" s="369"/>
      <c r="F4" s="358"/>
      <c r="G4" s="359">
        <f t="shared" si="0"/>
        <v>0</v>
      </c>
      <c r="H4" s="462"/>
      <c r="I4" s="460"/>
      <c r="J4" s="461"/>
      <c r="K4" s="454"/>
      <c r="L4" s="362"/>
      <c r="M4" s="359">
        <f t="shared" si="1"/>
        <v>0</v>
      </c>
      <c r="N4" s="359">
        <f t="shared" si="2"/>
      </c>
      <c r="O4" s="359">
        <f t="shared" si="3"/>
      </c>
      <c r="P4" s="263">
        <f t="shared" si="4"/>
      </c>
      <c r="Q4" s="264">
        <f t="shared" si="5"/>
      </c>
      <c r="R4" s="363" t="e">
        <f t="shared" si="6"/>
        <v>#VALUE!</v>
      </c>
      <c r="S4" s="364">
        <f t="shared" si="7"/>
        <v>0</v>
      </c>
    </row>
    <row r="5" spans="1:19" s="365" customFormat="1" ht="14.25">
      <c r="A5" s="294"/>
      <c r="B5" s="353"/>
      <c r="C5" s="270"/>
      <c r="D5" s="341"/>
      <c r="E5" s="375"/>
      <c r="F5" s="376"/>
      <c r="G5" s="377">
        <f t="shared" si="0"/>
        <v>0</v>
      </c>
      <c r="H5" s="370"/>
      <c r="I5" s="356"/>
      <c r="J5" s="341"/>
      <c r="K5" s="380"/>
      <c r="L5" s="380"/>
      <c r="M5" s="377">
        <f t="shared" si="1"/>
        <v>0</v>
      </c>
      <c r="N5" s="377">
        <f t="shared" si="2"/>
      </c>
      <c r="O5" s="377">
        <f t="shared" si="3"/>
      </c>
      <c r="P5" s="381">
        <f t="shared" si="4"/>
      </c>
      <c r="Q5" s="382">
        <f t="shared" si="5"/>
      </c>
      <c r="R5" s="383" t="e">
        <f t="shared" si="6"/>
        <v>#VALUE!</v>
      </c>
      <c r="S5" s="384">
        <f t="shared" si="7"/>
        <v>0</v>
      </c>
    </row>
    <row r="6" spans="1:19" s="365" customFormat="1" ht="14.25">
      <c r="A6" s="294"/>
      <c r="B6" s="353"/>
      <c r="C6" s="270"/>
      <c r="D6" s="389"/>
      <c r="E6" s="375"/>
      <c r="F6" s="358"/>
      <c r="G6" s="359">
        <f t="shared" si="0"/>
        <v>0</v>
      </c>
      <c r="H6" s="370"/>
      <c r="I6" s="356"/>
      <c r="J6" s="401"/>
      <c r="K6" s="380"/>
      <c r="L6" s="362"/>
      <c r="M6" s="359">
        <f t="shared" si="1"/>
        <v>0</v>
      </c>
      <c r="N6" s="359">
        <f t="shared" si="2"/>
      </c>
      <c r="O6" s="359">
        <f t="shared" si="3"/>
      </c>
      <c r="P6" s="263">
        <f t="shared" si="4"/>
      </c>
      <c r="Q6" s="264">
        <f t="shared" si="5"/>
      </c>
      <c r="R6" s="363" t="e">
        <f t="shared" si="6"/>
        <v>#VALUE!</v>
      </c>
      <c r="S6" s="364">
        <f t="shared" si="7"/>
        <v>0</v>
      </c>
    </row>
    <row r="7" spans="1:19" s="365" customFormat="1" ht="14.25">
      <c r="A7" s="294"/>
      <c r="B7" s="353"/>
      <c r="C7" s="270"/>
      <c r="D7" s="341"/>
      <c r="E7" s="375"/>
      <c r="F7" s="376"/>
      <c r="G7" s="377">
        <f t="shared" si="0"/>
        <v>0</v>
      </c>
      <c r="H7" s="378"/>
      <c r="I7" s="379"/>
      <c r="J7" s="402"/>
      <c r="K7" s="380"/>
      <c r="L7" s="380"/>
      <c r="M7" s="377">
        <f t="shared" si="1"/>
        <v>0</v>
      </c>
      <c r="N7" s="377">
        <f t="shared" si="2"/>
      </c>
      <c r="O7" s="377">
        <f t="shared" si="3"/>
      </c>
      <c r="P7" s="381">
        <f t="shared" si="4"/>
      </c>
      <c r="Q7" s="382">
        <f t="shared" si="5"/>
      </c>
      <c r="R7" s="383" t="e">
        <f t="shared" si="6"/>
        <v>#VALUE!</v>
      </c>
      <c r="S7" s="384">
        <f t="shared" si="7"/>
        <v>0</v>
      </c>
    </row>
    <row r="8" spans="1:20" s="365" customFormat="1" ht="14.25">
      <c r="A8" s="294"/>
      <c r="B8" s="353"/>
      <c r="C8" s="270"/>
      <c r="D8" s="341"/>
      <c r="E8" s="375"/>
      <c r="F8" s="358"/>
      <c r="G8" s="359">
        <f t="shared" si="0"/>
        <v>0</v>
      </c>
      <c r="H8" s="360"/>
      <c r="I8" s="356"/>
      <c r="J8" s="400"/>
      <c r="K8" s="380"/>
      <c r="L8" s="362"/>
      <c r="M8" s="359">
        <f t="shared" si="1"/>
        <v>0</v>
      </c>
      <c r="N8" s="359">
        <f t="shared" si="2"/>
      </c>
      <c r="O8" s="359">
        <f t="shared" si="3"/>
      </c>
      <c r="P8" s="263">
        <f t="shared" si="4"/>
      </c>
      <c r="Q8" s="264">
        <f t="shared" si="5"/>
      </c>
      <c r="R8" s="363" t="e">
        <f t="shared" si="6"/>
        <v>#VALUE!</v>
      </c>
      <c r="S8" s="364">
        <f t="shared" si="7"/>
        <v>0</v>
      </c>
      <c r="T8" s="455"/>
    </row>
    <row r="9" spans="1:20" s="365" customFormat="1" ht="14.25">
      <c r="A9" s="294"/>
      <c r="B9" s="353"/>
      <c r="C9" s="270"/>
      <c r="D9" s="341"/>
      <c r="E9" s="375"/>
      <c r="F9" s="358"/>
      <c r="G9" s="359">
        <f t="shared" si="0"/>
        <v>0</v>
      </c>
      <c r="H9" s="370"/>
      <c r="I9" s="356"/>
      <c r="J9" s="403"/>
      <c r="K9" s="380"/>
      <c r="L9" s="362"/>
      <c r="M9" s="359">
        <f t="shared" si="1"/>
        <v>0</v>
      </c>
      <c r="N9" s="359">
        <f t="shared" si="2"/>
      </c>
      <c r="O9" s="359">
        <f t="shared" si="3"/>
      </c>
      <c r="P9" s="263">
        <f t="shared" si="4"/>
      </c>
      <c r="Q9" s="264">
        <f t="shared" si="5"/>
      </c>
      <c r="R9" s="363" t="e">
        <f t="shared" si="6"/>
        <v>#VALUE!</v>
      </c>
      <c r="S9" s="364">
        <f t="shared" si="7"/>
        <v>0</v>
      </c>
      <c r="T9" s="455"/>
    </row>
    <row r="10" spans="1:20" s="365" customFormat="1" ht="14.25">
      <c r="A10" s="294"/>
      <c r="B10" s="353"/>
      <c r="C10" s="270"/>
      <c r="D10" s="341"/>
      <c r="E10" s="375"/>
      <c r="F10" s="296"/>
      <c r="G10" s="359">
        <f t="shared" si="0"/>
        <v>0</v>
      </c>
      <c r="H10" s="370"/>
      <c r="I10" s="356"/>
      <c r="J10" s="403"/>
      <c r="K10" s="380"/>
      <c r="L10" s="362"/>
      <c r="M10" s="359">
        <f t="shared" si="1"/>
        <v>0</v>
      </c>
      <c r="N10" s="359">
        <f t="shared" si="2"/>
      </c>
      <c r="O10" s="359">
        <f t="shared" si="3"/>
      </c>
      <c r="P10" s="263">
        <f t="shared" si="4"/>
      </c>
      <c r="Q10" s="264">
        <f t="shared" si="5"/>
      </c>
      <c r="R10" s="363" t="e">
        <f t="shared" si="6"/>
        <v>#VALUE!</v>
      </c>
      <c r="S10" s="364">
        <f t="shared" si="7"/>
        <v>0</v>
      </c>
      <c r="T10" s="456"/>
    </row>
    <row r="11" spans="1:20" s="365" customFormat="1" ht="14.25">
      <c r="A11" s="294"/>
      <c r="B11" s="353"/>
      <c r="C11" s="270"/>
      <c r="D11" s="341"/>
      <c r="E11" s="375"/>
      <c r="F11" s="296"/>
      <c r="G11" s="377">
        <f t="shared" si="0"/>
        <v>0</v>
      </c>
      <c r="H11" s="386"/>
      <c r="I11" s="373"/>
      <c r="J11" s="404"/>
      <c r="K11" s="380"/>
      <c r="L11" s="380"/>
      <c r="M11" s="377">
        <f t="shared" si="1"/>
        <v>0</v>
      </c>
      <c r="N11" s="377">
        <f t="shared" si="2"/>
      </c>
      <c r="O11" s="377">
        <f t="shared" si="3"/>
      </c>
      <c r="P11" s="381">
        <f t="shared" si="4"/>
      </c>
      <c r="Q11" s="382">
        <f t="shared" si="5"/>
      </c>
      <c r="R11" s="383" t="e">
        <f t="shared" si="6"/>
        <v>#VALUE!</v>
      </c>
      <c r="S11" s="384">
        <f t="shared" si="7"/>
        <v>0</v>
      </c>
      <c r="T11" s="455"/>
    </row>
    <row r="12" spans="1:20" s="365" customFormat="1" ht="14.25">
      <c r="A12" s="294"/>
      <c r="B12" s="353"/>
      <c r="C12" s="270"/>
      <c r="D12" s="341"/>
      <c r="E12" s="375"/>
      <c r="F12" s="268"/>
      <c r="G12" s="359">
        <f t="shared" si="0"/>
        <v>0</v>
      </c>
      <c r="H12" s="370"/>
      <c r="I12" s="356"/>
      <c r="J12" s="403"/>
      <c r="K12" s="380"/>
      <c r="L12" s="362"/>
      <c r="M12" s="359">
        <f aca="true" t="shared" si="8" ref="M12:M21">IF((I12*J12)&lt;&gt;"",(I12*J12)-K12-L12,"")</f>
        <v>0</v>
      </c>
      <c r="N12" s="359">
        <f aca="true" t="shared" si="9" ref="N12:N21">IF(J12&lt;&gt;"",M12-G12,"")</f>
      </c>
      <c r="O12" s="359">
        <f aca="true" t="shared" si="10" ref="O12:O21">IF(J12&lt;&gt;"",N12,"")</f>
      </c>
      <c r="P12" s="263">
        <f aca="true" t="shared" si="11" ref="P12:P21">IF(N12&lt;0,N12,"")</f>
      </c>
      <c r="Q12" s="264">
        <f aca="true" t="shared" si="12" ref="Q12:Q21">IF(N12&gt;0,N12,"")</f>
      </c>
      <c r="R12" s="363" t="e">
        <f aca="true" t="shared" si="13" ref="R12:R21">N12/G12</f>
        <v>#VALUE!</v>
      </c>
      <c r="S12" s="364">
        <f t="shared" si="7"/>
        <v>0</v>
      </c>
      <c r="T12" s="455"/>
    </row>
    <row r="13" spans="1:20" s="365" customFormat="1" ht="14.25">
      <c r="A13" s="294"/>
      <c r="B13" s="353"/>
      <c r="C13" s="270"/>
      <c r="D13" s="341"/>
      <c r="E13" s="375"/>
      <c r="F13" s="358"/>
      <c r="G13" s="359">
        <f t="shared" si="0"/>
        <v>0</v>
      </c>
      <c r="H13" s="370"/>
      <c r="I13" s="356"/>
      <c r="J13" s="403"/>
      <c r="K13" s="380"/>
      <c r="L13" s="362"/>
      <c r="M13" s="359">
        <f t="shared" si="8"/>
        <v>0</v>
      </c>
      <c r="N13" s="359">
        <f t="shared" si="9"/>
      </c>
      <c r="O13" s="359">
        <f t="shared" si="10"/>
      </c>
      <c r="P13" s="263">
        <f t="shared" si="11"/>
      </c>
      <c r="Q13" s="264">
        <f t="shared" si="12"/>
      </c>
      <c r="R13" s="363" t="e">
        <f t="shared" si="13"/>
        <v>#VALUE!</v>
      </c>
      <c r="S13" s="364">
        <f t="shared" si="7"/>
        <v>0</v>
      </c>
      <c r="T13" s="455"/>
    </row>
    <row r="14" spans="1:20" s="365" customFormat="1" ht="14.25">
      <c r="A14" s="405"/>
      <c r="B14" s="353"/>
      <c r="C14" s="270"/>
      <c r="D14" s="341"/>
      <c r="E14" s="375"/>
      <c r="F14" s="376"/>
      <c r="G14" s="377">
        <f aca="true" t="shared" si="14" ref="G14:G21">IF((C14*D14)&lt;&gt;"",(C14*D14)+E14+F14,"")</f>
        <v>0</v>
      </c>
      <c r="H14" s="386"/>
      <c r="I14" s="373"/>
      <c r="J14" s="404"/>
      <c r="K14" s="380"/>
      <c r="L14" s="380"/>
      <c r="M14" s="377">
        <f t="shared" si="8"/>
        <v>0</v>
      </c>
      <c r="N14" s="377">
        <f t="shared" si="9"/>
      </c>
      <c r="O14" s="377">
        <f t="shared" si="10"/>
      </c>
      <c r="P14" s="381">
        <f t="shared" si="11"/>
      </c>
      <c r="Q14" s="382">
        <f t="shared" si="12"/>
      </c>
      <c r="R14" s="383" t="e">
        <f t="shared" si="13"/>
        <v>#VALUE!</v>
      </c>
      <c r="S14" s="384">
        <f aca="true" t="shared" si="15" ref="S14:S21">H14-B14</f>
        <v>0</v>
      </c>
      <c r="T14" s="456"/>
    </row>
    <row r="15" spans="1:20" s="365" customFormat="1" ht="14.25">
      <c r="A15" s="354"/>
      <c r="B15" s="366"/>
      <c r="C15" s="367"/>
      <c r="D15" s="392"/>
      <c r="E15" s="375"/>
      <c r="F15" s="358"/>
      <c r="G15" s="359">
        <f t="shared" si="14"/>
        <v>0</v>
      </c>
      <c r="H15" s="370"/>
      <c r="I15" s="356"/>
      <c r="J15" s="403"/>
      <c r="K15" s="380"/>
      <c r="L15" s="362"/>
      <c r="M15" s="359">
        <f t="shared" si="8"/>
        <v>0</v>
      </c>
      <c r="N15" s="359">
        <f t="shared" si="9"/>
      </c>
      <c r="O15" s="359">
        <f t="shared" si="10"/>
      </c>
      <c r="P15" s="263">
        <f t="shared" si="11"/>
      </c>
      <c r="Q15" s="264">
        <f t="shared" si="12"/>
      </c>
      <c r="R15" s="363" t="e">
        <f t="shared" si="13"/>
        <v>#VALUE!</v>
      </c>
      <c r="S15" s="364">
        <f t="shared" si="15"/>
        <v>0</v>
      </c>
      <c r="T15" s="455"/>
    </row>
    <row r="16" spans="1:20" s="365" customFormat="1" ht="14.25">
      <c r="A16" s="405"/>
      <c r="B16" s="269"/>
      <c r="C16" s="270"/>
      <c r="D16" s="341"/>
      <c r="E16" s="375"/>
      <c r="F16" s="358"/>
      <c r="G16" s="359">
        <f t="shared" si="14"/>
        <v>0</v>
      </c>
      <c r="H16" s="370"/>
      <c r="I16" s="356"/>
      <c r="J16" s="403"/>
      <c r="K16" s="380"/>
      <c r="L16" s="362"/>
      <c r="M16" s="359">
        <f t="shared" si="8"/>
        <v>0</v>
      </c>
      <c r="N16" s="359">
        <f t="shared" si="9"/>
      </c>
      <c r="O16" s="359">
        <f t="shared" si="10"/>
      </c>
      <c r="P16" s="263">
        <f t="shared" si="11"/>
      </c>
      <c r="Q16" s="264">
        <f t="shared" si="12"/>
      </c>
      <c r="R16" s="363" t="e">
        <f t="shared" si="13"/>
        <v>#VALUE!</v>
      </c>
      <c r="S16" s="364">
        <f t="shared" si="15"/>
        <v>0</v>
      </c>
      <c r="T16" s="455"/>
    </row>
    <row r="17" spans="1:20" s="365" customFormat="1" ht="14.25">
      <c r="A17" s="405"/>
      <c r="B17" s="269"/>
      <c r="C17" s="270"/>
      <c r="D17" s="341"/>
      <c r="E17" s="375"/>
      <c r="F17" s="376"/>
      <c r="G17" s="377">
        <f t="shared" si="14"/>
        <v>0</v>
      </c>
      <c r="H17" s="386"/>
      <c r="I17" s="373"/>
      <c r="J17" s="404"/>
      <c r="K17" s="380"/>
      <c r="L17" s="380"/>
      <c r="M17" s="377">
        <f t="shared" si="8"/>
        <v>0</v>
      </c>
      <c r="N17" s="377">
        <f t="shared" si="9"/>
      </c>
      <c r="O17" s="377">
        <f t="shared" si="10"/>
      </c>
      <c r="P17" s="381">
        <f t="shared" si="11"/>
      </c>
      <c r="Q17" s="382">
        <f t="shared" si="12"/>
      </c>
      <c r="R17" s="383" t="e">
        <f t="shared" si="13"/>
        <v>#VALUE!</v>
      </c>
      <c r="S17" s="384">
        <f t="shared" si="15"/>
        <v>0</v>
      </c>
      <c r="T17" s="455"/>
    </row>
    <row r="18" spans="1:20" s="365" customFormat="1" ht="14.25">
      <c r="A18" s="354"/>
      <c r="B18" s="366"/>
      <c r="C18" s="367"/>
      <c r="D18" s="368"/>
      <c r="E18" s="375"/>
      <c r="F18" s="358"/>
      <c r="G18" s="359">
        <f t="shared" si="14"/>
        <v>0</v>
      </c>
      <c r="H18" s="370"/>
      <c r="I18" s="356"/>
      <c r="J18" s="403"/>
      <c r="K18" s="380"/>
      <c r="L18" s="362"/>
      <c r="M18" s="359">
        <f t="shared" si="8"/>
        <v>0</v>
      </c>
      <c r="N18" s="359">
        <f t="shared" si="9"/>
      </c>
      <c r="O18" s="359">
        <f t="shared" si="10"/>
      </c>
      <c r="P18" s="263">
        <f t="shared" si="11"/>
      </c>
      <c r="Q18" s="264">
        <f t="shared" si="12"/>
      </c>
      <c r="R18" s="363" t="e">
        <f t="shared" si="13"/>
        <v>#VALUE!</v>
      </c>
      <c r="S18" s="364">
        <f t="shared" si="15"/>
        <v>0</v>
      </c>
      <c r="T18" s="455"/>
    </row>
    <row r="19" spans="1:20" s="365" customFormat="1" ht="14.25">
      <c r="A19" s="294"/>
      <c r="B19" s="269"/>
      <c r="C19" s="270"/>
      <c r="D19" s="341"/>
      <c r="E19" s="375"/>
      <c r="F19" s="296"/>
      <c r="G19" s="359">
        <f t="shared" si="14"/>
        <v>0</v>
      </c>
      <c r="H19" s="370"/>
      <c r="I19" s="356"/>
      <c r="J19" s="403"/>
      <c r="K19" s="380"/>
      <c r="L19" s="362"/>
      <c r="M19" s="359">
        <f t="shared" si="8"/>
        <v>0</v>
      </c>
      <c r="N19" s="359">
        <f t="shared" si="9"/>
      </c>
      <c r="O19" s="359">
        <f t="shared" si="10"/>
      </c>
      <c r="P19" s="263">
        <f t="shared" si="11"/>
      </c>
      <c r="Q19" s="264">
        <f t="shared" si="12"/>
      </c>
      <c r="R19" s="363" t="e">
        <f t="shared" si="13"/>
        <v>#VALUE!</v>
      </c>
      <c r="S19" s="364">
        <f t="shared" si="15"/>
        <v>0</v>
      </c>
      <c r="T19" s="455"/>
    </row>
    <row r="20" spans="1:20" s="365" customFormat="1" ht="14.25">
      <c r="A20" s="371"/>
      <c r="B20" s="372"/>
      <c r="C20" s="373"/>
      <c r="D20" s="374"/>
      <c r="E20" s="375"/>
      <c r="F20" s="376"/>
      <c r="G20" s="377">
        <f t="shared" si="14"/>
        <v>0</v>
      </c>
      <c r="H20" s="386"/>
      <c r="I20" s="373"/>
      <c r="J20" s="404"/>
      <c r="K20" s="380"/>
      <c r="L20" s="380"/>
      <c r="M20" s="377">
        <f t="shared" si="8"/>
        <v>0</v>
      </c>
      <c r="N20" s="377">
        <f t="shared" si="9"/>
      </c>
      <c r="O20" s="377">
        <f t="shared" si="10"/>
      </c>
      <c r="P20" s="381">
        <f t="shared" si="11"/>
      </c>
      <c r="Q20" s="382">
        <f t="shared" si="12"/>
      </c>
      <c r="R20" s="383" t="e">
        <f t="shared" si="13"/>
        <v>#VALUE!</v>
      </c>
      <c r="S20" s="384">
        <f t="shared" si="15"/>
        <v>0</v>
      </c>
      <c r="T20" s="456"/>
    </row>
    <row r="21" spans="1:20" s="365" customFormat="1" ht="14.25">
      <c r="A21" s="354"/>
      <c r="B21" s="366"/>
      <c r="C21" s="367"/>
      <c r="D21" s="368"/>
      <c r="E21" s="369"/>
      <c r="F21" s="358"/>
      <c r="G21" s="359">
        <f t="shared" si="14"/>
        <v>0</v>
      </c>
      <c r="H21" s="370"/>
      <c r="I21" s="356"/>
      <c r="J21" s="403"/>
      <c r="K21" s="380"/>
      <c r="L21" s="362"/>
      <c r="M21" s="359">
        <f t="shared" si="8"/>
        <v>0</v>
      </c>
      <c r="N21" s="359">
        <f t="shared" si="9"/>
      </c>
      <c r="O21" s="359">
        <f t="shared" si="10"/>
      </c>
      <c r="P21" s="263">
        <f t="shared" si="11"/>
      </c>
      <c r="Q21" s="264">
        <f t="shared" si="12"/>
      </c>
      <c r="R21" s="363" t="e">
        <f t="shared" si="13"/>
        <v>#VALUE!</v>
      </c>
      <c r="S21" s="364">
        <f t="shared" si="15"/>
        <v>0</v>
      </c>
      <c r="T21" s="455"/>
    </row>
    <row r="22" spans="1:20" s="365" customFormat="1" ht="14.25">
      <c r="A22" s="302"/>
      <c r="B22" s="366"/>
      <c r="C22" s="367"/>
      <c r="D22" s="368"/>
      <c r="E22" s="369"/>
      <c r="F22" s="385"/>
      <c r="G22" s="359">
        <f aca="true" t="shared" si="16" ref="G22:G42">IF((C22*D22)&lt;&gt;"",(C22*D22)+E22+F22,"")</f>
        <v>0</v>
      </c>
      <c r="H22" s="370"/>
      <c r="I22" s="356"/>
      <c r="J22" s="400"/>
      <c r="K22" s="380"/>
      <c r="L22" s="362"/>
      <c r="M22" s="359">
        <f aca="true" t="shared" si="17" ref="M22:M42">IF((I22*J22)&lt;&gt;"",(I22*J22)-K22-L22,"")</f>
        <v>0</v>
      </c>
      <c r="N22" s="359">
        <f aca="true" t="shared" si="18" ref="N22:N42">IF(J22&lt;&gt;"",M22-G22,"")</f>
      </c>
      <c r="O22" s="359">
        <f aca="true" t="shared" si="19" ref="O22:O42">IF(J22&lt;&gt;"",N22,"")</f>
      </c>
      <c r="P22" s="263">
        <f aca="true" t="shared" si="20" ref="P22:P42">IF(N22&lt;0,N22,"")</f>
      </c>
      <c r="Q22" s="264">
        <f aca="true" t="shared" si="21" ref="Q22:Q42">IF(N22&gt;0,N22,"")</f>
      </c>
      <c r="R22" s="363" t="e">
        <f aca="true" t="shared" si="22" ref="R22:R42">N22/G22</f>
        <v>#VALUE!</v>
      </c>
      <c r="S22" s="364">
        <f aca="true" t="shared" si="23" ref="S22:S42">H22-B22</f>
        <v>0</v>
      </c>
      <c r="T22" s="455"/>
    </row>
    <row r="23" spans="1:20" s="365" customFormat="1" ht="14.25">
      <c r="A23" s="371"/>
      <c r="B23" s="372"/>
      <c r="C23" s="373"/>
      <c r="D23" s="389"/>
      <c r="E23" s="375"/>
      <c r="F23" s="375"/>
      <c r="G23" s="377">
        <f t="shared" si="16"/>
        <v>0</v>
      </c>
      <c r="H23" s="378"/>
      <c r="I23" s="379"/>
      <c r="J23" s="402"/>
      <c r="K23" s="380"/>
      <c r="L23" s="380"/>
      <c r="M23" s="377">
        <f t="shared" si="17"/>
        <v>0</v>
      </c>
      <c r="N23" s="377">
        <f t="shared" si="18"/>
      </c>
      <c r="O23" s="377">
        <f t="shared" si="19"/>
      </c>
      <c r="P23" s="381">
        <f t="shared" si="20"/>
      </c>
      <c r="Q23" s="382">
        <f t="shared" si="21"/>
      </c>
      <c r="R23" s="383" t="e">
        <f t="shared" si="22"/>
        <v>#VALUE!</v>
      </c>
      <c r="S23" s="384">
        <f t="shared" si="23"/>
        <v>0</v>
      </c>
      <c r="T23" s="455"/>
    </row>
    <row r="24" spans="1:20" s="365" customFormat="1" ht="14.25">
      <c r="A24" s="371"/>
      <c r="B24" s="372"/>
      <c r="C24" s="373"/>
      <c r="D24" s="374"/>
      <c r="E24" s="375"/>
      <c r="F24" s="388"/>
      <c r="G24" s="377">
        <f t="shared" si="16"/>
        <v>0</v>
      </c>
      <c r="H24" s="378"/>
      <c r="I24" s="379"/>
      <c r="J24" s="402"/>
      <c r="K24" s="380"/>
      <c r="L24" s="380"/>
      <c r="M24" s="377">
        <f t="shared" si="17"/>
        <v>0</v>
      </c>
      <c r="N24" s="377">
        <f t="shared" si="18"/>
      </c>
      <c r="O24" s="377">
        <f t="shared" si="19"/>
      </c>
      <c r="P24" s="381">
        <f t="shared" si="20"/>
      </c>
      <c r="Q24" s="382">
        <f t="shared" si="21"/>
      </c>
      <c r="R24" s="383" t="e">
        <f t="shared" si="22"/>
        <v>#VALUE!</v>
      </c>
      <c r="S24" s="384">
        <f t="shared" si="23"/>
        <v>0</v>
      </c>
      <c r="T24" s="455"/>
    </row>
    <row r="25" spans="1:20" s="365" customFormat="1" ht="14.25">
      <c r="A25" s="354"/>
      <c r="B25" s="366"/>
      <c r="C25" s="367"/>
      <c r="D25" s="368"/>
      <c r="E25" s="369"/>
      <c r="F25" s="369"/>
      <c r="G25" s="359">
        <f t="shared" si="16"/>
        <v>0</v>
      </c>
      <c r="H25" s="370"/>
      <c r="I25" s="356"/>
      <c r="J25" s="403"/>
      <c r="K25" s="380"/>
      <c r="L25" s="362"/>
      <c r="M25" s="359">
        <f t="shared" si="17"/>
        <v>0</v>
      </c>
      <c r="N25" s="359">
        <f t="shared" si="18"/>
      </c>
      <c r="O25" s="359">
        <f t="shared" si="19"/>
      </c>
      <c r="P25" s="263">
        <f t="shared" si="20"/>
      </c>
      <c r="Q25" s="264">
        <f t="shared" si="21"/>
      </c>
      <c r="R25" s="363" t="e">
        <f t="shared" si="22"/>
        <v>#VALUE!</v>
      </c>
      <c r="S25" s="364">
        <f t="shared" si="23"/>
        <v>0</v>
      </c>
      <c r="T25" s="455"/>
    </row>
    <row r="26" spans="1:20" s="365" customFormat="1" ht="12.75">
      <c r="A26" s="354"/>
      <c r="B26" s="366"/>
      <c r="C26" s="367"/>
      <c r="D26" s="390"/>
      <c r="E26" s="369"/>
      <c r="F26" s="385"/>
      <c r="G26" s="359">
        <f t="shared" si="16"/>
        <v>0</v>
      </c>
      <c r="H26" s="370"/>
      <c r="I26" s="356"/>
      <c r="J26" s="403"/>
      <c r="K26" s="362"/>
      <c r="L26" s="362"/>
      <c r="M26" s="359">
        <f t="shared" si="17"/>
        <v>0</v>
      </c>
      <c r="N26" s="359">
        <f t="shared" si="18"/>
      </c>
      <c r="O26" s="359">
        <f t="shared" si="19"/>
      </c>
      <c r="P26" s="263">
        <f t="shared" si="20"/>
      </c>
      <c r="Q26" s="264">
        <f t="shared" si="21"/>
      </c>
      <c r="R26" s="363" t="e">
        <f t="shared" si="22"/>
        <v>#VALUE!</v>
      </c>
      <c r="S26" s="364">
        <f t="shared" si="23"/>
        <v>0</v>
      </c>
      <c r="T26" s="455"/>
    </row>
    <row r="27" spans="1:20" s="365" customFormat="1" ht="14.25">
      <c r="A27" s="371"/>
      <c r="B27" s="372"/>
      <c r="C27" s="373"/>
      <c r="D27" s="374"/>
      <c r="E27" s="375"/>
      <c r="F27" s="388"/>
      <c r="G27" s="377">
        <f t="shared" si="16"/>
        <v>0</v>
      </c>
      <c r="H27" s="378"/>
      <c r="I27" s="379"/>
      <c r="J27" s="402"/>
      <c r="K27" s="380"/>
      <c r="L27" s="380"/>
      <c r="M27" s="377">
        <f t="shared" si="17"/>
        <v>0</v>
      </c>
      <c r="N27" s="377">
        <f t="shared" si="18"/>
      </c>
      <c r="O27" s="377">
        <f t="shared" si="19"/>
      </c>
      <c r="P27" s="381">
        <f t="shared" si="20"/>
      </c>
      <c r="Q27" s="382">
        <f t="shared" si="21"/>
      </c>
      <c r="R27" s="383" t="e">
        <f t="shared" si="22"/>
        <v>#VALUE!</v>
      </c>
      <c r="S27" s="384">
        <f t="shared" si="23"/>
        <v>0</v>
      </c>
      <c r="T27" s="455"/>
    </row>
    <row r="28" spans="1:20" s="365" customFormat="1" ht="12.75">
      <c r="A28" s="354"/>
      <c r="B28" s="366"/>
      <c r="C28" s="367"/>
      <c r="D28" s="368"/>
      <c r="E28" s="369"/>
      <c r="F28" s="369"/>
      <c r="G28" s="359">
        <f t="shared" si="16"/>
        <v>0</v>
      </c>
      <c r="H28" s="370"/>
      <c r="I28" s="356"/>
      <c r="J28" s="403"/>
      <c r="K28" s="362"/>
      <c r="L28" s="362"/>
      <c r="M28" s="359">
        <f t="shared" si="17"/>
        <v>0</v>
      </c>
      <c r="N28" s="359">
        <f t="shared" si="18"/>
      </c>
      <c r="O28" s="359">
        <f t="shared" si="19"/>
      </c>
      <c r="P28" s="263">
        <f t="shared" si="20"/>
      </c>
      <c r="Q28" s="264">
        <f t="shared" si="21"/>
      </c>
      <c r="R28" s="363" t="e">
        <f t="shared" si="22"/>
        <v>#VALUE!</v>
      </c>
      <c r="S28" s="364">
        <f t="shared" si="23"/>
        <v>0</v>
      </c>
      <c r="T28" s="455"/>
    </row>
    <row r="29" spans="1:20" s="365" customFormat="1" ht="12.75">
      <c r="A29" s="354"/>
      <c r="B29" s="366"/>
      <c r="C29" s="367"/>
      <c r="D29" s="368"/>
      <c r="E29" s="369"/>
      <c r="F29" s="369"/>
      <c r="G29" s="359">
        <f t="shared" si="16"/>
        <v>0</v>
      </c>
      <c r="H29" s="370"/>
      <c r="I29" s="356"/>
      <c r="J29" s="403"/>
      <c r="K29" s="362"/>
      <c r="L29" s="362"/>
      <c r="M29" s="359">
        <f t="shared" si="17"/>
        <v>0</v>
      </c>
      <c r="N29" s="359">
        <f t="shared" si="18"/>
      </c>
      <c r="O29" s="359">
        <f t="shared" si="19"/>
      </c>
      <c r="P29" s="263">
        <f t="shared" si="20"/>
      </c>
      <c r="Q29" s="264">
        <f t="shared" si="21"/>
      </c>
      <c r="R29" s="363" t="e">
        <f t="shared" si="22"/>
        <v>#VALUE!</v>
      </c>
      <c r="S29" s="364">
        <f t="shared" si="23"/>
        <v>0</v>
      </c>
      <c r="T29" s="455"/>
    </row>
    <row r="30" spans="1:20" s="365" customFormat="1" ht="12.75">
      <c r="A30" s="354"/>
      <c r="B30" s="366"/>
      <c r="C30" s="367"/>
      <c r="D30" s="368"/>
      <c r="E30" s="369"/>
      <c r="F30" s="369"/>
      <c r="G30" s="359">
        <f t="shared" si="16"/>
        <v>0</v>
      </c>
      <c r="H30" s="370"/>
      <c r="I30" s="356"/>
      <c r="J30" s="403"/>
      <c r="K30" s="362"/>
      <c r="L30" s="362"/>
      <c r="M30" s="359">
        <f t="shared" si="17"/>
        <v>0</v>
      </c>
      <c r="N30" s="359">
        <f t="shared" si="18"/>
      </c>
      <c r="O30" s="359">
        <f t="shared" si="19"/>
      </c>
      <c r="P30" s="263">
        <f t="shared" si="20"/>
      </c>
      <c r="Q30" s="264">
        <f t="shared" si="21"/>
      </c>
      <c r="R30" s="363" t="e">
        <f t="shared" si="22"/>
        <v>#VALUE!</v>
      </c>
      <c r="S30" s="364">
        <f t="shared" si="23"/>
        <v>0</v>
      </c>
      <c r="T30" s="455"/>
    </row>
    <row r="31" spans="1:20" s="365" customFormat="1" ht="12.75">
      <c r="A31" s="354"/>
      <c r="B31" s="366"/>
      <c r="C31" s="367"/>
      <c r="D31" s="368"/>
      <c r="E31" s="369"/>
      <c r="F31" s="358"/>
      <c r="G31" s="359">
        <f t="shared" si="16"/>
        <v>0</v>
      </c>
      <c r="H31" s="370"/>
      <c r="I31" s="356"/>
      <c r="J31" s="403"/>
      <c r="K31" s="362"/>
      <c r="L31" s="362"/>
      <c r="M31" s="359">
        <f t="shared" si="17"/>
        <v>0</v>
      </c>
      <c r="N31" s="359">
        <f t="shared" si="18"/>
      </c>
      <c r="O31" s="359">
        <f t="shared" si="19"/>
      </c>
      <c r="P31" s="263">
        <f t="shared" si="20"/>
      </c>
      <c r="Q31" s="264">
        <f t="shared" si="21"/>
      </c>
      <c r="R31" s="363" t="e">
        <f t="shared" si="22"/>
        <v>#VALUE!</v>
      </c>
      <c r="S31" s="364">
        <f t="shared" si="23"/>
        <v>0</v>
      </c>
      <c r="T31" s="455"/>
    </row>
    <row r="32" spans="1:20" s="365" customFormat="1" ht="12.75">
      <c r="A32" s="354"/>
      <c r="B32" s="366"/>
      <c r="C32" s="367"/>
      <c r="D32" s="368"/>
      <c r="E32" s="369"/>
      <c r="F32" s="358"/>
      <c r="G32" s="359">
        <f t="shared" si="16"/>
        <v>0</v>
      </c>
      <c r="H32" s="370"/>
      <c r="I32" s="356"/>
      <c r="J32" s="403"/>
      <c r="K32" s="362"/>
      <c r="L32" s="362"/>
      <c r="M32" s="359">
        <f t="shared" si="17"/>
        <v>0</v>
      </c>
      <c r="N32" s="359">
        <f t="shared" si="18"/>
      </c>
      <c r="O32" s="359">
        <f t="shared" si="19"/>
      </c>
      <c r="P32" s="263">
        <f t="shared" si="20"/>
      </c>
      <c r="Q32" s="264">
        <f t="shared" si="21"/>
      </c>
      <c r="R32" s="363" t="e">
        <f t="shared" si="22"/>
        <v>#VALUE!</v>
      </c>
      <c r="S32" s="364">
        <f t="shared" si="23"/>
        <v>0</v>
      </c>
      <c r="T32" s="455"/>
    </row>
    <row r="33" spans="1:20" s="365" customFormat="1" ht="12.75">
      <c r="A33" s="354"/>
      <c r="B33" s="366"/>
      <c r="C33" s="367"/>
      <c r="D33" s="391"/>
      <c r="E33" s="369"/>
      <c r="F33" s="385"/>
      <c r="G33" s="359">
        <f t="shared" si="16"/>
        <v>0</v>
      </c>
      <c r="H33" s="370"/>
      <c r="I33" s="356"/>
      <c r="J33" s="361"/>
      <c r="K33" s="362"/>
      <c r="L33" s="362"/>
      <c r="M33" s="359">
        <f t="shared" si="17"/>
        <v>0</v>
      </c>
      <c r="N33" s="359">
        <f t="shared" si="18"/>
      </c>
      <c r="O33" s="359">
        <f t="shared" si="19"/>
      </c>
      <c r="P33" s="263">
        <f t="shared" si="20"/>
      </c>
      <c r="Q33" s="264">
        <f t="shared" si="21"/>
      </c>
      <c r="R33" s="363" t="e">
        <f t="shared" si="22"/>
        <v>#VALUE!</v>
      </c>
      <c r="S33" s="364">
        <f t="shared" si="23"/>
        <v>0</v>
      </c>
      <c r="T33" s="455"/>
    </row>
    <row r="34" spans="1:20" s="365" customFormat="1" ht="12.75">
      <c r="A34" s="354"/>
      <c r="B34" s="366"/>
      <c r="C34" s="367"/>
      <c r="D34" s="368"/>
      <c r="E34" s="369"/>
      <c r="F34" s="358"/>
      <c r="G34" s="359">
        <f t="shared" si="16"/>
        <v>0</v>
      </c>
      <c r="H34" s="370"/>
      <c r="I34" s="356"/>
      <c r="J34" s="361"/>
      <c r="K34" s="362"/>
      <c r="L34" s="362"/>
      <c r="M34" s="359">
        <f t="shared" si="17"/>
        <v>0</v>
      </c>
      <c r="N34" s="359">
        <f t="shared" si="18"/>
      </c>
      <c r="O34" s="359">
        <f t="shared" si="19"/>
      </c>
      <c r="P34" s="263">
        <f t="shared" si="20"/>
      </c>
      <c r="Q34" s="264">
        <f t="shared" si="21"/>
      </c>
      <c r="R34" s="363" t="e">
        <f t="shared" si="22"/>
        <v>#VALUE!</v>
      </c>
      <c r="S34" s="364">
        <f t="shared" si="23"/>
        <v>0</v>
      </c>
      <c r="T34" s="455"/>
    </row>
    <row r="35" spans="1:20" s="365" customFormat="1" ht="12.75">
      <c r="A35" s="354"/>
      <c r="B35" s="366"/>
      <c r="C35" s="367"/>
      <c r="D35" s="368"/>
      <c r="E35" s="369"/>
      <c r="F35" s="358"/>
      <c r="G35" s="359">
        <f t="shared" si="16"/>
        <v>0</v>
      </c>
      <c r="H35" s="366"/>
      <c r="I35" s="356"/>
      <c r="J35" s="361"/>
      <c r="K35" s="362"/>
      <c r="L35" s="362"/>
      <c r="M35" s="359">
        <f t="shared" si="17"/>
        <v>0</v>
      </c>
      <c r="N35" s="359">
        <f t="shared" si="18"/>
      </c>
      <c r="O35" s="359">
        <f t="shared" si="19"/>
      </c>
      <c r="P35" s="263">
        <f t="shared" si="20"/>
      </c>
      <c r="Q35" s="264">
        <f t="shared" si="21"/>
      </c>
      <c r="R35" s="363" t="e">
        <f t="shared" si="22"/>
        <v>#VALUE!</v>
      </c>
      <c r="S35" s="364">
        <f t="shared" si="23"/>
        <v>0</v>
      </c>
      <c r="T35" s="455"/>
    </row>
    <row r="36" spans="1:20" s="365" customFormat="1" ht="12.75">
      <c r="A36" s="354"/>
      <c r="B36" s="366"/>
      <c r="C36" s="367"/>
      <c r="D36" s="392"/>
      <c r="E36" s="369"/>
      <c r="F36" s="358"/>
      <c r="G36" s="359">
        <f t="shared" si="16"/>
        <v>0</v>
      </c>
      <c r="H36" s="366"/>
      <c r="I36" s="356"/>
      <c r="J36" s="361"/>
      <c r="K36" s="362"/>
      <c r="L36" s="362"/>
      <c r="M36" s="359">
        <f t="shared" si="17"/>
        <v>0</v>
      </c>
      <c r="N36" s="359">
        <f t="shared" si="18"/>
      </c>
      <c r="O36" s="359">
        <f t="shared" si="19"/>
      </c>
      <c r="P36" s="263">
        <f t="shared" si="20"/>
      </c>
      <c r="Q36" s="264">
        <f t="shared" si="21"/>
      </c>
      <c r="R36" s="363" t="e">
        <f t="shared" si="22"/>
        <v>#VALUE!</v>
      </c>
      <c r="S36" s="364">
        <f t="shared" si="23"/>
        <v>0</v>
      </c>
      <c r="T36" s="455"/>
    </row>
    <row r="37" spans="1:20" s="365" customFormat="1" ht="12.75">
      <c r="A37" s="354"/>
      <c r="B37" s="366"/>
      <c r="C37" s="367"/>
      <c r="D37" s="368"/>
      <c r="E37" s="369"/>
      <c r="F37" s="358"/>
      <c r="G37" s="359">
        <f t="shared" si="16"/>
        <v>0</v>
      </c>
      <c r="H37" s="366"/>
      <c r="I37" s="356"/>
      <c r="J37" s="361"/>
      <c r="K37" s="362"/>
      <c r="L37" s="362"/>
      <c r="M37" s="359">
        <f t="shared" si="17"/>
        <v>0</v>
      </c>
      <c r="N37" s="359">
        <f t="shared" si="18"/>
      </c>
      <c r="O37" s="359">
        <f t="shared" si="19"/>
      </c>
      <c r="P37" s="263">
        <f t="shared" si="20"/>
      </c>
      <c r="Q37" s="264">
        <f t="shared" si="21"/>
      </c>
      <c r="R37" s="363" t="e">
        <f t="shared" si="22"/>
        <v>#VALUE!</v>
      </c>
      <c r="S37" s="364">
        <f t="shared" si="23"/>
        <v>0</v>
      </c>
      <c r="T37" s="455"/>
    </row>
    <row r="38" spans="1:20" s="365" customFormat="1" ht="12.75">
      <c r="A38" s="354"/>
      <c r="B38" s="366"/>
      <c r="C38" s="367"/>
      <c r="D38" s="391"/>
      <c r="E38" s="369"/>
      <c r="F38" s="358"/>
      <c r="G38" s="359">
        <f t="shared" si="16"/>
        <v>0</v>
      </c>
      <c r="H38" s="366"/>
      <c r="I38" s="356"/>
      <c r="J38" s="361"/>
      <c r="K38" s="362"/>
      <c r="L38" s="362"/>
      <c r="M38" s="359">
        <f t="shared" si="17"/>
        <v>0</v>
      </c>
      <c r="N38" s="359">
        <f t="shared" si="18"/>
      </c>
      <c r="O38" s="359">
        <f t="shared" si="19"/>
      </c>
      <c r="P38" s="263">
        <f t="shared" si="20"/>
      </c>
      <c r="Q38" s="264">
        <f t="shared" si="21"/>
      </c>
      <c r="R38" s="363" t="e">
        <f t="shared" si="22"/>
        <v>#VALUE!</v>
      </c>
      <c r="S38" s="364">
        <f t="shared" si="23"/>
        <v>0</v>
      </c>
      <c r="T38" s="457"/>
    </row>
    <row r="39" spans="1:20" s="365" customFormat="1" ht="12.75">
      <c r="A39" s="354"/>
      <c r="B39" s="366"/>
      <c r="C39" s="367"/>
      <c r="D39" s="368"/>
      <c r="E39" s="369"/>
      <c r="F39" s="358"/>
      <c r="G39" s="359">
        <f t="shared" si="16"/>
        <v>0</v>
      </c>
      <c r="H39" s="360"/>
      <c r="I39" s="356"/>
      <c r="J39" s="361"/>
      <c r="K39" s="362"/>
      <c r="L39" s="362"/>
      <c r="M39" s="359">
        <f t="shared" si="17"/>
        <v>0</v>
      </c>
      <c r="N39" s="359">
        <f t="shared" si="18"/>
      </c>
      <c r="O39" s="359">
        <f t="shared" si="19"/>
      </c>
      <c r="P39" s="263">
        <f t="shared" si="20"/>
      </c>
      <c r="Q39" s="264">
        <f t="shared" si="21"/>
      </c>
      <c r="R39" s="363" t="e">
        <f t="shared" si="22"/>
        <v>#VALUE!</v>
      </c>
      <c r="S39" s="364">
        <f t="shared" si="23"/>
        <v>0</v>
      </c>
      <c r="T39" s="455"/>
    </row>
    <row r="40" spans="1:20" s="365" customFormat="1" ht="12.75">
      <c r="A40" s="354"/>
      <c r="B40" s="355"/>
      <c r="C40" s="356"/>
      <c r="D40" s="357"/>
      <c r="E40" s="358"/>
      <c r="F40" s="358"/>
      <c r="G40" s="359">
        <f t="shared" si="16"/>
        <v>0</v>
      </c>
      <c r="H40" s="370"/>
      <c r="I40" s="356"/>
      <c r="J40" s="361"/>
      <c r="K40" s="362"/>
      <c r="L40" s="362"/>
      <c r="M40" s="359">
        <f t="shared" si="17"/>
        <v>0</v>
      </c>
      <c r="N40" s="359">
        <f t="shared" si="18"/>
      </c>
      <c r="O40" s="359">
        <f t="shared" si="19"/>
      </c>
      <c r="P40" s="263">
        <f t="shared" si="20"/>
      </c>
      <c r="Q40" s="264">
        <f t="shared" si="21"/>
      </c>
      <c r="R40" s="363" t="e">
        <f t="shared" si="22"/>
        <v>#VALUE!</v>
      </c>
      <c r="S40" s="364">
        <f t="shared" si="23"/>
        <v>0</v>
      </c>
      <c r="T40" s="455"/>
    </row>
    <row r="41" spans="1:20" ht="12.75">
      <c r="A41" s="354"/>
      <c r="B41" s="352"/>
      <c r="C41" s="257"/>
      <c r="D41" s="258"/>
      <c r="E41" s="259"/>
      <c r="F41" s="259"/>
      <c r="G41" s="260">
        <f t="shared" si="16"/>
        <v>0</v>
      </c>
      <c r="H41" s="256"/>
      <c r="I41" s="257"/>
      <c r="J41" s="261"/>
      <c r="K41" s="262"/>
      <c r="L41" s="262"/>
      <c r="M41" s="260">
        <f t="shared" si="17"/>
        <v>0</v>
      </c>
      <c r="N41" s="260">
        <f t="shared" si="18"/>
      </c>
      <c r="O41" s="260">
        <f t="shared" si="19"/>
      </c>
      <c r="P41" s="263">
        <f t="shared" si="20"/>
      </c>
      <c r="Q41" s="264">
        <f t="shared" si="21"/>
      </c>
      <c r="R41" s="265" t="e">
        <f t="shared" si="22"/>
        <v>#VALUE!</v>
      </c>
      <c r="S41" s="266">
        <f t="shared" si="23"/>
        <v>0</v>
      </c>
      <c r="T41" s="116"/>
    </row>
    <row r="42" spans="1:20" ht="12.75">
      <c r="A42" s="354"/>
      <c r="B42" s="352"/>
      <c r="C42" s="257"/>
      <c r="D42" s="258"/>
      <c r="E42" s="259"/>
      <c r="F42" s="259"/>
      <c r="G42" s="260">
        <f t="shared" si="16"/>
        <v>0</v>
      </c>
      <c r="H42" s="256"/>
      <c r="I42" s="257"/>
      <c r="J42" s="261"/>
      <c r="K42" s="262"/>
      <c r="L42" s="262"/>
      <c r="M42" s="260">
        <f t="shared" si="17"/>
        <v>0</v>
      </c>
      <c r="N42" s="260">
        <f t="shared" si="18"/>
      </c>
      <c r="O42" s="260">
        <f t="shared" si="19"/>
      </c>
      <c r="P42" s="263">
        <f t="shared" si="20"/>
      </c>
      <c r="Q42" s="264">
        <f t="shared" si="21"/>
      </c>
      <c r="R42" s="265" t="e">
        <f t="shared" si="22"/>
        <v>#VALUE!</v>
      </c>
      <c r="S42" s="266">
        <f t="shared" si="23"/>
        <v>0</v>
      </c>
      <c r="T42" s="116"/>
    </row>
    <row r="43" spans="1:20" ht="12.75">
      <c r="A43" s="255"/>
      <c r="B43" s="352"/>
      <c r="C43" s="257"/>
      <c r="D43" s="258"/>
      <c r="E43" s="259"/>
      <c r="F43" s="259"/>
      <c r="G43" s="260">
        <f>IF((C43*D43)&lt;&gt;"",(C43*D43)+E43+F43,"")</f>
        <v>0</v>
      </c>
      <c r="H43" s="256"/>
      <c r="I43" s="356"/>
      <c r="J43" s="261"/>
      <c r="K43" s="262"/>
      <c r="L43" s="262"/>
      <c r="M43" s="260">
        <f>IF((I43*J43)&lt;&gt;"",(I43*J43)-K43-L43,"")</f>
        <v>0</v>
      </c>
      <c r="N43" s="260">
        <f>IF(J43&lt;&gt;"",M43-G43,"")</f>
      </c>
      <c r="O43" s="260">
        <f>IF(J43&lt;&gt;"",N43,"")</f>
      </c>
      <c r="P43" s="263">
        <f>IF(N43&lt;0,N43,"")</f>
      </c>
      <c r="Q43" s="264">
        <f>IF(N43&gt;0,N43,"")</f>
      </c>
      <c r="R43" s="265" t="e">
        <f>N43/G43</f>
        <v>#VALUE!</v>
      </c>
      <c r="S43" s="266">
        <f>H43-B43</f>
        <v>0</v>
      </c>
      <c r="T43" s="116"/>
    </row>
    <row r="44" spans="1:20" ht="12.75">
      <c r="A44" s="255"/>
      <c r="B44" s="352"/>
      <c r="C44" s="257"/>
      <c r="D44" s="258"/>
      <c r="E44" s="259"/>
      <c r="F44" s="259"/>
      <c r="G44" s="260">
        <f>IF((C44*D44)&lt;&gt;"",(C44*D44)+E44+F44,"")</f>
        <v>0</v>
      </c>
      <c r="H44" s="256"/>
      <c r="I44" s="356"/>
      <c r="J44" s="261"/>
      <c r="K44" s="262"/>
      <c r="L44" s="262"/>
      <c r="M44" s="260">
        <f>IF((I44*J44)&lt;&gt;"",(I44*J44)-K44-L44,"")</f>
        <v>0</v>
      </c>
      <c r="N44" s="260">
        <f>IF(J44&lt;&gt;"",M44-G44,"")</f>
      </c>
      <c r="O44" s="260">
        <f>IF(J44&lt;&gt;"",N44,"")</f>
      </c>
      <c r="P44" s="263">
        <f>IF(N44&lt;0,N44,"")</f>
      </c>
      <c r="Q44" s="264">
        <f>IF(N44&gt;0,N44,"")</f>
      </c>
      <c r="R44" s="265" t="e">
        <f>N44/G44</f>
        <v>#VALUE!</v>
      </c>
      <c r="S44" s="266">
        <f>H44-B44</f>
        <v>0</v>
      </c>
      <c r="T44" s="116"/>
    </row>
    <row r="45" spans="1:20" ht="12.75">
      <c r="A45" s="255"/>
      <c r="B45" s="352"/>
      <c r="C45" s="257"/>
      <c r="D45" s="258"/>
      <c r="E45" s="259"/>
      <c r="F45" s="259"/>
      <c r="G45" s="260">
        <f>IF((C45*D45)&lt;&gt;"",(C45*D45)+E45+F45,"")</f>
        <v>0</v>
      </c>
      <c r="H45" s="256"/>
      <c r="I45" s="356"/>
      <c r="J45" s="261"/>
      <c r="K45" s="262"/>
      <c r="L45" s="262"/>
      <c r="M45" s="260">
        <f>IF((I45*J45)&lt;&gt;"",(I45*J45)-K45-L45,"")</f>
        <v>0</v>
      </c>
      <c r="N45" s="260">
        <f>IF(J45&lt;&gt;"",M45-G45,"")</f>
      </c>
      <c r="O45" s="260">
        <f>IF(J45&lt;&gt;"",N45,"")</f>
      </c>
      <c r="P45" s="263">
        <f>IF(N45&lt;0,N45,"")</f>
      </c>
      <c r="Q45" s="264">
        <f>IF(N45&gt;0,N45,"")</f>
      </c>
      <c r="R45" s="265" t="e">
        <f>N45/G45</f>
        <v>#VALUE!</v>
      </c>
      <c r="S45" s="266">
        <f>H45-B45</f>
        <v>0</v>
      </c>
      <c r="T45" s="116"/>
    </row>
    <row r="46" spans="1:20" ht="12.75">
      <c r="A46" s="255"/>
      <c r="B46" s="352"/>
      <c r="C46" s="257"/>
      <c r="D46" s="258"/>
      <c r="E46" s="259"/>
      <c r="F46" s="259"/>
      <c r="G46" s="260">
        <f>IF((C46*D46)&lt;&gt;"",(C46*D46)+E46+F46,"")</f>
        <v>0</v>
      </c>
      <c r="H46" s="256"/>
      <c r="I46" s="356"/>
      <c r="J46" s="261"/>
      <c r="K46" s="262"/>
      <c r="L46" s="262"/>
      <c r="M46" s="260">
        <f aca="true" t="shared" si="24" ref="M46:M55">IF((I46*J46)&lt;&gt;"",(I46*J46)-K46-L46,"")</f>
        <v>0</v>
      </c>
      <c r="N46" s="260">
        <f aca="true" t="shared" si="25" ref="N46:N55">IF(J46&lt;&gt;"",M46-G46,"")</f>
      </c>
      <c r="O46" s="260">
        <f aca="true" t="shared" si="26" ref="O46:O55">IF(J46&lt;&gt;"",N46,"")</f>
      </c>
      <c r="P46" s="263">
        <f aca="true" t="shared" si="27" ref="P46:P55">IF(N46&lt;0,N46,"")</f>
      </c>
      <c r="Q46" s="264">
        <f aca="true" t="shared" si="28" ref="Q46:Q55">IF(N46&gt;0,N46,"")</f>
      </c>
      <c r="R46" s="265" t="e">
        <f aca="true" t="shared" si="29" ref="R46:R56">N46/G46</f>
        <v>#VALUE!</v>
      </c>
      <c r="S46" s="266">
        <f aca="true" t="shared" si="30" ref="S46:S55">H46-B46</f>
        <v>0</v>
      </c>
      <c r="T46" s="116"/>
    </row>
    <row r="47" spans="1:20" ht="12.75">
      <c r="A47" s="255"/>
      <c r="B47" s="352"/>
      <c r="C47" s="257"/>
      <c r="D47" s="258"/>
      <c r="E47" s="259"/>
      <c r="F47" s="259"/>
      <c r="G47" s="260">
        <f aca="true" t="shared" si="31" ref="G47:G55">IF((C47*D47)&lt;&gt;"",(C47*D47)+E47+F47,"")</f>
        <v>0</v>
      </c>
      <c r="H47" s="256"/>
      <c r="I47" s="356"/>
      <c r="J47" s="261"/>
      <c r="K47" s="262"/>
      <c r="L47" s="262"/>
      <c r="M47" s="260">
        <f t="shared" si="24"/>
        <v>0</v>
      </c>
      <c r="N47" s="260">
        <f t="shared" si="25"/>
      </c>
      <c r="O47" s="260">
        <f t="shared" si="26"/>
      </c>
      <c r="P47" s="263">
        <f t="shared" si="27"/>
      </c>
      <c r="Q47" s="264">
        <f t="shared" si="28"/>
      </c>
      <c r="R47" s="265" t="e">
        <f t="shared" si="29"/>
        <v>#VALUE!</v>
      </c>
      <c r="S47" s="266">
        <f t="shared" si="30"/>
        <v>0</v>
      </c>
      <c r="T47" s="116"/>
    </row>
    <row r="48" spans="1:20" ht="12.75">
      <c r="A48" s="255"/>
      <c r="B48" s="352"/>
      <c r="C48" s="257"/>
      <c r="D48" s="258"/>
      <c r="E48" s="259"/>
      <c r="F48" s="259"/>
      <c r="G48" s="260">
        <f t="shared" si="31"/>
        <v>0</v>
      </c>
      <c r="H48" s="256"/>
      <c r="I48" s="356"/>
      <c r="J48" s="261"/>
      <c r="K48" s="262"/>
      <c r="L48" s="262"/>
      <c r="M48" s="260">
        <f t="shared" si="24"/>
        <v>0</v>
      </c>
      <c r="N48" s="260">
        <f t="shared" si="25"/>
      </c>
      <c r="O48" s="260">
        <f t="shared" si="26"/>
      </c>
      <c r="P48" s="263">
        <f t="shared" si="27"/>
      </c>
      <c r="Q48" s="264">
        <f t="shared" si="28"/>
      </c>
      <c r="R48" s="265" t="e">
        <f t="shared" si="29"/>
        <v>#VALUE!</v>
      </c>
      <c r="S48" s="266">
        <f t="shared" si="30"/>
        <v>0</v>
      </c>
      <c r="T48" s="116"/>
    </row>
    <row r="49" spans="1:20" ht="12.75">
      <c r="A49" s="255"/>
      <c r="B49" s="352"/>
      <c r="C49" s="257"/>
      <c r="D49" s="258"/>
      <c r="E49" s="259"/>
      <c r="F49" s="259"/>
      <c r="G49" s="260">
        <f t="shared" si="31"/>
        <v>0</v>
      </c>
      <c r="H49" s="256"/>
      <c r="I49" s="356"/>
      <c r="J49" s="261"/>
      <c r="K49" s="262"/>
      <c r="L49" s="262"/>
      <c r="M49" s="260">
        <f t="shared" si="24"/>
        <v>0</v>
      </c>
      <c r="N49" s="260">
        <f t="shared" si="25"/>
      </c>
      <c r="O49" s="260">
        <f t="shared" si="26"/>
      </c>
      <c r="P49" s="263">
        <f t="shared" si="27"/>
      </c>
      <c r="Q49" s="264">
        <f t="shared" si="28"/>
      </c>
      <c r="R49" s="265" t="e">
        <f t="shared" si="29"/>
        <v>#VALUE!</v>
      </c>
      <c r="S49" s="266">
        <f t="shared" si="30"/>
        <v>0</v>
      </c>
      <c r="T49" s="116"/>
    </row>
    <row r="50" spans="1:20" ht="12.75">
      <c r="A50" s="255"/>
      <c r="B50" s="352"/>
      <c r="C50" s="257"/>
      <c r="D50" s="258"/>
      <c r="E50" s="259"/>
      <c r="F50" s="259"/>
      <c r="G50" s="260">
        <f t="shared" si="31"/>
        <v>0</v>
      </c>
      <c r="H50" s="256"/>
      <c r="I50" s="356"/>
      <c r="J50" s="261"/>
      <c r="K50" s="262"/>
      <c r="L50" s="262"/>
      <c r="M50" s="260">
        <f t="shared" si="24"/>
        <v>0</v>
      </c>
      <c r="N50" s="260">
        <f t="shared" si="25"/>
      </c>
      <c r="O50" s="260">
        <f t="shared" si="26"/>
      </c>
      <c r="P50" s="263">
        <f t="shared" si="27"/>
      </c>
      <c r="Q50" s="264">
        <f t="shared" si="28"/>
      </c>
      <c r="R50" s="265" t="e">
        <f t="shared" si="29"/>
        <v>#VALUE!</v>
      </c>
      <c r="S50" s="266">
        <f t="shared" si="30"/>
        <v>0</v>
      </c>
      <c r="T50" s="116"/>
    </row>
    <row r="51" spans="1:20" ht="12.75">
      <c r="A51" s="255"/>
      <c r="B51" s="352"/>
      <c r="C51" s="257"/>
      <c r="D51" s="258"/>
      <c r="E51" s="259"/>
      <c r="F51" s="259"/>
      <c r="G51" s="260">
        <f t="shared" si="31"/>
        <v>0</v>
      </c>
      <c r="H51" s="256"/>
      <c r="I51" s="356"/>
      <c r="J51" s="261"/>
      <c r="K51" s="262"/>
      <c r="L51" s="262"/>
      <c r="M51" s="260">
        <f t="shared" si="24"/>
        <v>0</v>
      </c>
      <c r="N51" s="260">
        <f t="shared" si="25"/>
      </c>
      <c r="O51" s="260">
        <f t="shared" si="26"/>
      </c>
      <c r="P51" s="263">
        <f t="shared" si="27"/>
      </c>
      <c r="Q51" s="264">
        <f t="shared" si="28"/>
      </c>
      <c r="R51" s="265" t="e">
        <f t="shared" si="29"/>
        <v>#VALUE!</v>
      </c>
      <c r="S51" s="266">
        <f t="shared" si="30"/>
        <v>0</v>
      </c>
      <c r="T51" s="116"/>
    </row>
    <row r="52" spans="1:20" ht="12.75">
      <c r="A52" s="255"/>
      <c r="B52" s="352"/>
      <c r="C52" s="257"/>
      <c r="D52" s="258"/>
      <c r="E52" s="259"/>
      <c r="F52" s="259"/>
      <c r="G52" s="260">
        <f t="shared" si="31"/>
        <v>0</v>
      </c>
      <c r="H52" s="256"/>
      <c r="I52" s="356"/>
      <c r="J52" s="261"/>
      <c r="K52" s="262"/>
      <c r="L52" s="262"/>
      <c r="M52" s="260">
        <f t="shared" si="24"/>
        <v>0</v>
      </c>
      <c r="N52" s="260">
        <f t="shared" si="25"/>
      </c>
      <c r="O52" s="260">
        <f t="shared" si="26"/>
      </c>
      <c r="P52" s="263">
        <f t="shared" si="27"/>
      </c>
      <c r="Q52" s="264">
        <f t="shared" si="28"/>
      </c>
      <c r="R52" s="265" t="e">
        <f t="shared" si="29"/>
        <v>#VALUE!</v>
      </c>
      <c r="S52" s="266">
        <f t="shared" si="30"/>
        <v>0</v>
      </c>
      <c r="T52" s="116"/>
    </row>
    <row r="53" spans="1:20" ht="12.75">
      <c r="A53" s="255"/>
      <c r="B53" s="352"/>
      <c r="C53" s="257"/>
      <c r="D53" s="258"/>
      <c r="E53" s="259"/>
      <c r="F53" s="259"/>
      <c r="G53" s="260">
        <f t="shared" si="31"/>
        <v>0</v>
      </c>
      <c r="H53" s="256"/>
      <c r="I53" s="356"/>
      <c r="J53" s="261"/>
      <c r="K53" s="262"/>
      <c r="L53" s="262"/>
      <c r="M53" s="260">
        <f t="shared" si="24"/>
        <v>0</v>
      </c>
      <c r="N53" s="260">
        <f t="shared" si="25"/>
      </c>
      <c r="O53" s="260">
        <f t="shared" si="26"/>
      </c>
      <c r="P53" s="263">
        <f t="shared" si="27"/>
      </c>
      <c r="Q53" s="264">
        <f t="shared" si="28"/>
      </c>
      <c r="R53" s="265" t="e">
        <f t="shared" si="29"/>
        <v>#VALUE!</v>
      </c>
      <c r="S53" s="266">
        <f t="shared" si="30"/>
        <v>0</v>
      </c>
      <c r="T53" s="116"/>
    </row>
    <row r="54" spans="1:20" ht="12.75">
      <c r="A54" s="255"/>
      <c r="B54" s="352"/>
      <c r="C54" s="257"/>
      <c r="D54" s="258"/>
      <c r="E54" s="259"/>
      <c r="F54" s="259"/>
      <c r="G54" s="260">
        <f t="shared" si="31"/>
        <v>0</v>
      </c>
      <c r="H54" s="256"/>
      <c r="I54" s="356"/>
      <c r="J54" s="261"/>
      <c r="K54" s="262"/>
      <c r="L54" s="262"/>
      <c r="M54" s="260">
        <f t="shared" si="24"/>
        <v>0</v>
      </c>
      <c r="N54" s="260">
        <f t="shared" si="25"/>
      </c>
      <c r="O54" s="260">
        <f t="shared" si="26"/>
      </c>
      <c r="P54" s="263">
        <f t="shared" si="27"/>
      </c>
      <c r="Q54" s="264">
        <f t="shared" si="28"/>
      </c>
      <c r="R54" s="265" t="e">
        <f t="shared" si="29"/>
        <v>#VALUE!</v>
      </c>
      <c r="S54" s="266">
        <f t="shared" si="30"/>
        <v>0</v>
      </c>
      <c r="T54" s="116"/>
    </row>
    <row r="55" spans="1:20" ht="12.75">
      <c r="A55" s="255"/>
      <c r="B55" s="352"/>
      <c r="C55" s="257"/>
      <c r="D55" s="258"/>
      <c r="E55" s="259"/>
      <c r="F55" s="259"/>
      <c r="G55" s="260">
        <f t="shared" si="31"/>
        <v>0</v>
      </c>
      <c r="H55" s="256"/>
      <c r="I55" s="257"/>
      <c r="J55" s="261"/>
      <c r="K55" s="262"/>
      <c r="L55" s="262"/>
      <c r="M55" s="260">
        <f t="shared" si="24"/>
        <v>0</v>
      </c>
      <c r="N55" s="260">
        <f t="shared" si="25"/>
      </c>
      <c r="O55" s="260">
        <f t="shared" si="26"/>
      </c>
      <c r="P55" s="263">
        <f t="shared" si="27"/>
      </c>
      <c r="Q55" s="264">
        <f t="shared" si="28"/>
      </c>
      <c r="R55" s="265" t="e">
        <f t="shared" si="29"/>
        <v>#VALUE!</v>
      </c>
      <c r="S55" s="266">
        <f t="shared" si="30"/>
        <v>0</v>
      </c>
      <c r="T55" s="458"/>
    </row>
    <row r="56" spans="4:20" ht="12.75">
      <c r="D56" s="271"/>
      <c r="E56" s="272">
        <f>SUM(E3:E55)</f>
        <v>0</v>
      </c>
      <c r="F56" s="273">
        <f>SUM(F3:F55)</f>
        <v>0</v>
      </c>
      <c r="G56" s="274">
        <f>SUM(G3:G55)</f>
        <v>0</v>
      </c>
      <c r="H56" s="275"/>
      <c r="I56" s="123"/>
      <c r="J56" s="276"/>
      <c r="K56" s="272">
        <f>SUM(K3:K55)</f>
        <v>0</v>
      </c>
      <c r="L56" s="273">
        <f>SUM(L3:L55)</f>
        <v>0</v>
      </c>
      <c r="M56" s="274">
        <f>SUM(M3:M55)</f>
        <v>0</v>
      </c>
      <c r="N56" s="277">
        <f>M56-G56</f>
        <v>0</v>
      </c>
      <c r="O56" s="274">
        <f>SUM(O3:O55)</f>
        <v>0</v>
      </c>
      <c r="P56" s="275">
        <f>COUNT(P3:P55)</f>
        <v>0</v>
      </c>
      <c r="Q56" s="275">
        <f>COUNT(Q3:Q55)</f>
        <v>0</v>
      </c>
      <c r="R56" s="278" t="e">
        <f t="shared" si="29"/>
        <v>#DIV/0!</v>
      </c>
      <c r="S56" s="123"/>
      <c r="T56" s="116"/>
    </row>
    <row r="57" spans="7:20" ht="12.75">
      <c r="G57" s="279">
        <f>COUNTIF(G3:G55,"&gt;0")</f>
        <v>0</v>
      </c>
      <c r="J57" s="251"/>
      <c r="O57" s="123" t="s">
        <v>180</v>
      </c>
      <c r="P57" s="280">
        <f>SUM(P3:P55)</f>
        <v>0</v>
      </c>
      <c r="Q57" s="280">
        <f>SUM(Q3:Q55)</f>
        <v>0</v>
      </c>
      <c r="R57" s="280"/>
      <c r="S57" s="281">
        <f>SUM(S3:S55)</f>
        <v>0</v>
      </c>
      <c r="T57" s="458"/>
    </row>
    <row r="58" spans="2:20" ht="12.75">
      <c r="B58" s="326" t="s">
        <v>217</v>
      </c>
      <c r="G58" s="282" t="e">
        <f>G56/G57</f>
        <v>#DIV/0!</v>
      </c>
      <c r="J58" s="251"/>
      <c r="O58" s="123" t="s">
        <v>181</v>
      </c>
      <c r="P58" s="412" t="e">
        <f>P57/P56</f>
        <v>#DIV/0!</v>
      </c>
      <c r="Q58" s="412" t="e">
        <f>Q57/Q56</f>
        <v>#DIV/0!</v>
      </c>
      <c r="R58" s="24"/>
      <c r="T58" s="116"/>
    </row>
    <row r="59" spans="1:10" ht="12.75">
      <c r="A59" t="s">
        <v>182</v>
      </c>
      <c r="E59" s="283">
        <f>MAX(H3:H55)-B3</f>
        <v>0</v>
      </c>
      <c r="J59" s="251"/>
    </row>
    <row r="60" spans="10:19" ht="12.75">
      <c r="J60" s="251"/>
      <c r="R60" s="320" t="s">
        <v>205</v>
      </c>
      <c r="S60" s="321">
        <f>Q57+P57</f>
        <v>0</v>
      </c>
    </row>
    <row r="61" spans="1:19" ht="12.75">
      <c r="A61" t="s">
        <v>218</v>
      </c>
      <c r="B61" s="452" t="s">
        <v>202</v>
      </c>
      <c r="C61" s="452"/>
      <c r="D61" s="452"/>
      <c r="E61" s="340"/>
      <c r="F61" s="340"/>
      <c r="G61" s="340"/>
      <c r="I61" s="340"/>
      <c r="K61" s="340"/>
      <c r="L61" s="340"/>
      <c r="M61" s="340"/>
      <c r="N61" s="340"/>
      <c r="O61" s="340"/>
      <c r="P61" s="406"/>
      <c r="Q61" s="406"/>
      <c r="R61" s="328"/>
      <c r="S61" s="123"/>
    </row>
    <row r="62" spans="1:19" ht="12.75">
      <c r="A62" t="s">
        <v>219</v>
      </c>
      <c r="B62" s="452" t="s">
        <v>203</v>
      </c>
      <c r="C62" s="452"/>
      <c r="D62" s="452"/>
      <c r="E62" s="340"/>
      <c r="F62" s="340"/>
      <c r="G62" s="340"/>
      <c r="I62" s="340"/>
      <c r="K62" s="340"/>
      <c r="L62" s="340"/>
      <c r="M62" s="340"/>
      <c r="N62" s="340"/>
      <c r="O62" s="340"/>
      <c r="P62" s="340"/>
      <c r="Q62" s="340"/>
      <c r="R62" s="328"/>
      <c r="S62" s="123"/>
    </row>
    <row r="63" spans="1:19" ht="12.75">
      <c r="A63" t="s">
        <v>220</v>
      </c>
      <c r="D63" s="271"/>
      <c r="E63" s="340"/>
      <c r="F63" s="340"/>
      <c r="G63" s="340"/>
      <c r="I63" s="340"/>
      <c r="K63" s="340"/>
      <c r="L63" s="340"/>
      <c r="M63" s="340"/>
      <c r="N63" s="340"/>
      <c r="O63" s="340"/>
      <c r="P63" s="340"/>
      <c r="Q63" s="340"/>
      <c r="R63" s="328"/>
      <c r="S63" s="123"/>
    </row>
    <row r="64" spans="1:19" ht="12.75">
      <c r="A64" t="s">
        <v>221</v>
      </c>
      <c r="D64" s="271"/>
      <c r="E64" s="340"/>
      <c r="F64" s="340"/>
      <c r="G64" s="340"/>
      <c r="I64" s="340"/>
      <c r="K64" s="340"/>
      <c r="L64" s="340"/>
      <c r="M64" s="340"/>
      <c r="N64" s="340"/>
      <c r="O64" s="340"/>
      <c r="P64" s="340"/>
      <c r="Q64" s="340"/>
      <c r="R64" s="328"/>
      <c r="S64" s="123"/>
    </row>
    <row r="65" spans="1:19" ht="15">
      <c r="A65" t="s">
        <v>198</v>
      </c>
      <c r="B65" s="450" t="s">
        <v>204</v>
      </c>
      <c r="C65" s="450"/>
      <c r="D65" s="451"/>
      <c r="E65" s="307">
        <f>'Closed Trades'!$E$56</f>
        <v>0</v>
      </c>
      <c r="F65" s="308"/>
      <c r="G65" s="309">
        <f>'Closed Trades'!$G$56</f>
        <v>0</v>
      </c>
      <c r="H65" s="310"/>
      <c r="I65" s="310"/>
      <c r="J65" s="310"/>
      <c r="K65" s="310"/>
      <c r="L65" s="310"/>
      <c r="M65" s="311">
        <f>'Closed Trades'!$M$56</f>
        <v>0</v>
      </c>
      <c r="N65" s="312">
        <f>'Closed Trades'!$N$56</f>
        <v>0</v>
      </c>
      <c r="O65" s="319">
        <f>'Closed Trades'!$O$56</f>
        <v>0</v>
      </c>
      <c r="P65" s="319">
        <f>'Closed Trades'!$P$56</f>
        <v>0</v>
      </c>
      <c r="Q65" s="319">
        <f>'Closed Trades'!$Q$56</f>
        <v>0</v>
      </c>
      <c r="R65" s="313" t="e">
        <f>'Closed Trades'!$R$56</f>
        <v>#DIV/0!</v>
      </c>
      <c r="S65" s="123"/>
    </row>
  </sheetData>
  <mergeCells count="3">
    <mergeCell ref="B65:D65"/>
    <mergeCell ref="B61:D61"/>
    <mergeCell ref="B62:D62"/>
  </mergeCell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T59"/>
  <sheetViews>
    <sheetView zoomScale="85" zoomScaleNormal="85" workbookViewId="0" topLeftCell="A1">
      <pane ySplit="2" topLeftCell="BM3" activePane="bottomLeft" state="frozen"/>
      <selection pane="topLeft" activeCell="A1" sqref="A1"/>
      <selection pane="bottomLeft" activeCell="A3" sqref="A3"/>
    </sheetView>
  </sheetViews>
  <sheetFormatPr defaultColWidth="9.140625" defaultRowHeight="12.75"/>
  <cols>
    <col min="1" max="1" width="30.7109375" style="0" customWidth="1"/>
    <col min="2" max="2" width="17.140625" style="326" customWidth="1"/>
    <col min="3" max="3" width="11.421875" style="0" bestFit="1" customWidth="1"/>
    <col min="4" max="4" width="10.57421875" style="0" bestFit="1" customWidth="1"/>
    <col min="5" max="5" width="10.28125" style="0" bestFit="1" customWidth="1"/>
    <col min="6" max="6" width="7.28125" style="0" bestFit="1" customWidth="1"/>
    <col min="7" max="7" width="13.7109375" style="0" bestFit="1" customWidth="1"/>
    <col min="8" max="8" width="12.28125" style="0" bestFit="1" customWidth="1"/>
    <col min="9" max="9" width="9.28125" style="0" bestFit="1" customWidth="1"/>
    <col min="10" max="10" width="9.8515625" style="0" bestFit="1" customWidth="1"/>
    <col min="11" max="11" width="10.140625" style="0" bestFit="1" customWidth="1"/>
    <col min="12" max="12" width="7.00390625" style="0" bestFit="1" customWidth="1"/>
    <col min="13" max="13" width="13.7109375" style="0" bestFit="1" customWidth="1"/>
    <col min="14" max="14" width="11.00390625" style="0" bestFit="1" customWidth="1"/>
    <col min="15" max="15" width="10.7109375" style="0" bestFit="1" customWidth="1"/>
    <col min="16" max="16" width="13.7109375" style="0" bestFit="1" customWidth="1"/>
    <col min="17" max="17" width="9.8515625" style="0" bestFit="1" customWidth="1"/>
    <col min="18" max="18" width="10.28125" style="0" bestFit="1" customWidth="1"/>
    <col min="19" max="19" width="10.7109375" style="0" bestFit="1" customWidth="1"/>
    <col min="20" max="20" width="21.00390625" style="0" bestFit="1" customWidth="1"/>
  </cols>
  <sheetData>
    <row r="1" spans="1:10" ht="15.75">
      <c r="A1" s="250" t="s">
        <v>170</v>
      </c>
      <c r="C1" t="s">
        <v>214</v>
      </c>
      <c r="E1" s="340"/>
      <c r="J1" s="251"/>
    </row>
    <row r="2" spans="1:19" ht="12.75">
      <c r="A2" s="252" t="s">
        <v>0</v>
      </c>
      <c r="B2" s="252" t="s">
        <v>1</v>
      </c>
      <c r="C2" s="252" t="s">
        <v>3</v>
      </c>
      <c r="D2" s="252" t="s">
        <v>171</v>
      </c>
      <c r="E2" s="252" t="s">
        <v>49</v>
      </c>
      <c r="F2" s="252" t="s">
        <v>172</v>
      </c>
      <c r="G2" s="252" t="s">
        <v>125</v>
      </c>
      <c r="H2" s="252" t="s">
        <v>173</v>
      </c>
      <c r="I2" s="252" t="s">
        <v>3</v>
      </c>
      <c r="J2" s="253" t="s">
        <v>171</v>
      </c>
      <c r="K2" s="252" t="s">
        <v>49</v>
      </c>
      <c r="L2" s="252" t="s">
        <v>172</v>
      </c>
      <c r="M2" s="252" t="s">
        <v>174</v>
      </c>
      <c r="N2" s="252" t="s">
        <v>8</v>
      </c>
      <c r="O2" s="252" t="s">
        <v>175</v>
      </c>
      <c r="P2" s="254" t="s">
        <v>176</v>
      </c>
      <c r="Q2" s="252" t="s">
        <v>177</v>
      </c>
      <c r="R2" s="252" t="s">
        <v>178</v>
      </c>
      <c r="S2" s="252" t="s">
        <v>179</v>
      </c>
    </row>
    <row r="3" spans="1:19" s="365" customFormat="1" ht="12.75">
      <c r="A3" s="294"/>
      <c r="B3" s="353"/>
      <c r="C3" s="446"/>
      <c r="D3" s="341"/>
      <c r="E3" s="358"/>
      <c r="F3" s="358"/>
      <c r="G3" s="359">
        <f aca="true" t="shared" si="0" ref="G3:G25">IF((C3*D3)&lt;&gt;"",(C3*D3)+E3+F3,"")</f>
        <v>0</v>
      </c>
      <c r="H3" s="366"/>
      <c r="I3" s="442"/>
      <c r="J3" s="341"/>
      <c r="K3" s="454"/>
      <c r="L3" s="362"/>
      <c r="M3" s="359">
        <f aca="true" t="shared" si="1" ref="M3:M25">IF((I3*J3)&lt;&gt;"",(I3*J3)-K3-L3,"")</f>
        <v>0</v>
      </c>
      <c r="N3" s="359">
        <f aca="true" t="shared" si="2" ref="N3:N25">IF(J3&lt;&gt;"",M3-G3,"")</f>
      </c>
      <c r="O3" s="359">
        <f aca="true" t="shared" si="3" ref="O3:O25">IF(J3&lt;&gt;"",N3,"")</f>
      </c>
      <c r="P3" s="263">
        <f aca="true" t="shared" si="4" ref="P3:P25">IF(N3&lt;0,N3,"")</f>
      </c>
      <c r="Q3" s="264">
        <f aca="true" t="shared" si="5" ref="Q3:Q25">IF(N3&gt;0,N3,"")</f>
      </c>
      <c r="R3" s="363" t="e">
        <f aca="true" t="shared" si="6" ref="R3:R25">N3/G3</f>
        <v>#VALUE!</v>
      </c>
      <c r="S3" s="364">
        <f aca="true" t="shared" si="7" ref="S3:S25">H3-B3</f>
        <v>0</v>
      </c>
    </row>
    <row r="4" spans="1:19" s="365" customFormat="1" ht="12.75">
      <c r="A4" s="294"/>
      <c r="B4" s="353"/>
      <c r="C4" s="446"/>
      <c r="D4" s="341"/>
      <c r="E4" s="369"/>
      <c r="F4" s="358"/>
      <c r="G4" s="359">
        <f t="shared" si="0"/>
        <v>0</v>
      </c>
      <c r="H4" s="355"/>
      <c r="I4" s="442"/>
      <c r="J4" s="341"/>
      <c r="K4" s="362"/>
      <c r="L4" s="362"/>
      <c r="M4" s="359">
        <f t="shared" si="1"/>
        <v>0</v>
      </c>
      <c r="N4" s="359">
        <f t="shared" si="2"/>
      </c>
      <c r="O4" s="359">
        <f t="shared" si="3"/>
      </c>
      <c r="P4" s="263">
        <f t="shared" si="4"/>
      </c>
      <c r="Q4" s="264">
        <f t="shared" si="5"/>
      </c>
      <c r="R4" s="363" t="e">
        <f t="shared" si="6"/>
        <v>#VALUE!</v>
      </c>
      <c r="S4" s="364">
        <f t="shared" si="7"/>
        <v>0</v>
      </c>
    </row>
    <row r="5" spans="1:19" s="365" customFormat="1" ht="14.25">
      <c r="A5" s="294"/>
      <c r="B5" s="353"/>
      <c r="C5" s="446"/>
      <c r="D5" s="341"/>
      <c r="E5" s="375"/>
      <c r="F5" s="376"/>
      <c r="G5" s="377">
        <f t="shared" si="0"/>
        <v>0</v>
      </c>
      <c r="H5" s="355"/>
      <c r="I5" s="442"/>
      <c r="J5" s="341"/>
      <c r="K5" s="380"/>
      <c r="L5" s="380"/>
      <c r="M5" s="377">
        <f t="shared" si="1"/>
        <v>0</v>
      </c>
      <c r="N5" s="377">
        <f t="shared" si="2"/>
      </c>
      <c r="O5" s="377">
        <f t="shared" si="3"/>
      </c>
      <c r="P5" s="381">
        <f t="shared" si="4"/>
      </c>
      <c r="Q5" s="382">
        <f t="shared" si="5"/>
      </c>
      <c r="R5" s="383" t="e">
        <f t="shared" si="6"/>
        <v>#VALUE!</v>
      </c>
      <c r="S5" s="384">
        <f t="shared" si="7"/>
        <v>0</v>
      </c>
    </row>
    <row r="6" spans="1:19" s="365" customFormat="1" ht="14.25">
      <c r="A6" s="294"/>
      <c r="B6" s="353"/>
      <c r="C6" s="446"/>
      <c r="D6" s="389"/>
      <c r="E6" s="369"/>
      <c r="F6" s="358"/>
      <c r="G6" s="359">
        <f t="shared" si="0"/>
        <v>0</v>
      </c>
      <c r="H6" s="355"/>
      <c r="I6" s="442"/>
      <c r="J6" s="401"/>
      <c r="K6" s="362"/>
      <c r="L6" s="362"/>
      <c r="M6" s="359">
        <f t="shared" si="1"/>
        <v>0</v>
      </c>
      <c r="N6" s="359">
        <f t="shared" si="2"/>
      </c>
      <c r="O6" s="359">
        <f t="shared" si="3"/>
      </c>
      <c r="P6" s="263">
        <f t="shared" si="4"/>
      </c>
      <c r="Q6" s="264">
        <f t="shared" si="5"/>
      </c>
      <c r="R6" s="363" t="e">
        <f t="shared" si="6"/>
        <v>#VALUE!</v>
      </c>
      <c r="S6" s="364">
        <f t="shared" si="7"/>
        <v>0</v>
      </c>
    </row>
    <row r="7" spans="1:20" s="365" customFormat="1" ht="14.25">
      <c r="A7" s="294"/>
      <c r="B7" s="353"/>
      <c r="C7" s="446"/>
      <c r="D7" s="341"/>
      <c r="E7" s="375"/>
      <c r="F7" s="376"/>
      <c r="G7" s="377">
        <f t="shared" si="0"/>
        <v>0</v>
      </c>
      <c r="H7" s="440"/>
      <c r="I7" s="443"/>
      <c r="J7" s="402"/>
      <c r="K7" s="380"/>
      <c r="L7" s="380"/>
      <c r="M7" s="377">
        <f t="shared" si="1"/>
        <v>0</v>
      </c>
      <c r="N7" s="377">
        <f t="shared" si="2"/>
      </c>
      <c r="O7" s="377">
        <f t="shared" si="3"/>
      </c>
      <c r="P7" s="381">
        <f t="shared" si="4"/>
      </c>
      <c r="Q7" s="382">
        <f t="shared" si="5"/>
      </c>
      <c r="R7" s="383" t="e">
        <f t="shared" si="6"/>
        <v>#VALUE!</v>
      </c>
      <c r="S7" s="384">
        <f t="shared" si="7"/>
        <v>0</v>
      </c>
      <c r="T7" s="455"/>
    </row>
    <row r="8" spans="1:20" s="365" customFormat="1" ht="12.75">
      <c r="A8" s="294"/>
      <c r="B8" s="353"/>
      <c r="C8" s="446"/>
      <c r="D8" s="341"/>
      <c r="E8" s="369"/>
      <c r="F8" s="358"/>
      <c r="G8" s="359">
        <f t="shared" si="0"/>
        <v>0</v>
      </c>
      <c r="H8" s="366"/>
      <c r="I8" s="442"/>
      <c r="J8" s="400"/>
      <c r="K8" s="385"/>
      <c r="L8" s="362"/>
      <c r="M8" s="359">
        <f t="shared" si="1"/>
        <v>0</v>
      </c>
      <c r="N8" s="359">
        <f t="shared" si="2"/>
      </c>
      <c r="O8" s="359">
        <f t="shared" si="3"/>
      </c>
      <c r="P8" s="263">
        <f t="shared" si="4"/>
      </c>
      <c r="Q8" s="264">
        <f t="shared" si="5"/>
      </c>
      <c r="R8" s="363" t="e">
        <f t="shared" si="6"/>
        <v>#VALUE!</v>
      </c>
      <c r="S8" s="364">
        <f t="shared" si="7"/>
        <v>0</v>
      </c>
      <c r="T8" s="455"/>
    </row>
    <row r="9" spans="1:20" s="365" customFormat="1" ht="12.75">
      <c r="A9" s="294"/>
      <c r="B9" s="353"/>
      <c r="C9" s="446"/>
      <c r="D9" s="341"/>
      <c r="E9" s="369"/>
      <c r="F9" s="358"/>
      <c r="G9" s="359">
        <f t="shared" si="0"/>
        <v>0</v>
      </c>
      <c r="H9" s="355"/>
      <c r="I9" s="442"/>
      <c r="J9" s="403"/>
      <c r="K9" s="362"/>
      <c r="L9" s="362"/>
      <c r="M9" s="359">
        <f t="shared" si="1"/>
        <v>0</v>
      </c>
      <c r="N9" s="359">
        <f t="shared" si="2"/>
      </c>
      <c r="O9" s="359">
        <f t="shared" si="3"/>
      </c>
      <c r="P9" s="263">
        <f t="shared" si="4"/>
      </c>
      <c r="Q9" s="264">
        <f t="shared" si="5"/>
      </c>
      <c r="R9" s="363" t="e">
        <f t="shared" si="6"/>
        <v>#VALUE!</v>
      </c>
      <c r="S9" s="364">
        <f t="shared" si="7"/>
        <v>0</v>
      </c>
      <c r="T9" s="455"/>
    </row>
    <row r="10" spans="1:20" s="365" customFormat="1" ht="12.75">
      <c r="A10" s="294"/>
      <c r="B10" s="353"/>
      <c r="C10" s="446"/>
      <c r="D10" s="341"/>
      <c r="E10" s="296"/>
      <c r="F10" s="296"/>
      <c r="G10" s="359">
        <f t="shared" si="0"/>
        <v>0</v>
      </c>
      <c r="H10" s="355"/>
      <c r="I10" s="442"/>
      <c r="J10" s="403"/>
      <c r="K10" s="362"/>
      <c r="L10" s="362"/>
      <c r="M10" s="359">
        <f t="shared" si="1"/>
        <v>0</v>
      </c>
      <c r="N10" s="359">
        <f t="shared" si="2"/>
      </c>
      <c r="O10" s="359">
        <f t="shared" si="3"/>
      </c>
      <c r="P10" s="263">
        <f t="shared" si="4"/>
      </c>
      <c r="Q10" s="264">
        <f t="shared" si="5"/>
      </c>
      <c r="R10" s="363" t="e">
        <f t="shared" si="6"/>
        <v>#VALUE!</v>
      </c>
      <c r="S10" s="364">
        <f t="shared" si="7"/>
        <v>0</v>
      </c>
      <c r="T10" s="456"/>
    </row>
    <row r="11" spans="1:20" s="365" customFormat="1" ht="14.25">
      <c r="A11" s="294"/>
      <c r="B11" s="353"/>
      <c r="C11" s="446"/>
      <c r="D11" s="341"/>
      <c r="E11" s="296"/>
      <c r="F11" s="296"/>
      <c r="G11" s="377">
        <f t="shared" si="0"/>
        <v>0</v>
      </c>
      <c r="H11" s="372"/>
      <c r="I11" s="444"/>
      <c r="J11" s="404"/>
      <c r="K11" s="387"/>
      <c r="L11" s="380"/>
      <c r="M11" s="377">
        <f t="shared" si="1"/>
        <v>0</v>
      </c>
      <c r="N11" s="377">
        <f t="shared" si="2"/>
      </c>
      <c r="O11" s="377">
        <f t="shared" si="3"/>
      </c>
      <c r="P11" s="381">
        <f t="shared" si="4"/>
      </c>
      <c r="Q11" s="382">
        <f t="shared" si="5"/>
      </c>
      <c r="R11" s="383" t="e">
        <f t="shared" si="6"/>
        <v>#VALUE!</v>
      </c>
      <c r="S11" s="384">
        <f t="shared" si="7"/>
        <v>0</v>
      </c>
      <c r="T11" s="455"/>
    </row>
    <row r="12" spans="1:20" s="365" customFormat="1" ht="12.75">
      <c r="A12" s="294"/>
      <c r="B12" s="353"/>
      <c r="C12" s="446"/>
      <c r="D12" s="341"/>
      <c r="E12" s="296"/>
      <c r="F12" s="268"/>
      <c r="G12" s="359">
        <f t="shared" si="0"/>
        <v>0</v>
      </c>
      <c r="H12" s="355"/>
      <c r="I12" s="442"/>
      <c r="J12" s="403"/>
      <c r="K12" s="362"/>
      <c r="L12" s="362"/>
      <c r="M12" s="359">
        <f t="shared" si="1"/>
        <v>0</v>
      </c>
      <c r="N12" s="359">
        <f t="shared" si="2"/>
      </c>
      <c r="O12" s="359">
        <f t="shared" si="3"/>
      </c>
      <c r="P12" s="263">
        <f t="shared" si="4"/>
      </c>
      <c r="Q12" s="264">
        <f t="shared" si="5"/>
      </c>
      <c r="R12" s="363" t="e">
        <f t="shared" si="6"/>
        <v>#VALUE!</v>
      </c>
      <c r="S12" s="364">
        <f t="shared" si="7"/>
        <v>0</v>
      </c>
      <c r="T12" s="455"/>
    </row>
    <row r="13" spans="1:20" s="365" customFormat="1" ht="12.75">
      <c r="A13" s="294"/>
      <c r="B13" s="353"/>
      <c r="C13" s="446"/>
      <c r="D13" s="341"/>
      <c r="E13" s="296"/>
      <c r="F13" s="358"/>
      <c r="G13" s="359">
        <f t="shared" si="0"/>
        <v>0</v>
      </c>
      <c r="H13" s="355"/>
      <c r="I13" s="442"/>
      <c r="J13" s="403"/>
      <c r="K13" s="362"/>
      <c r="L13" s="362"/>
      <c r="M13" s="359">
        <f t="shared" si="1"/>
        <v>0</v>
      </c>
      <c r="N13" s="359">
        <f t="shared" si="2"/>
      </c>
      <c r="O13" s="359">
        <f t="shared" si="3"/>
      </c>
      <c r="P13" s="263">
        <f t="shared" si="4"/>
      </c>
      <c r="Q13" s="264">
        <f t="shared" si="5"/>
      </c>
      <c r="R13" s="363" t="e">
        <f t="shared" si="6"/>
        <v>#VALUE!</v>
      </c>
      <c r="S13" s="364">
        <f t="shared" si="7"/>
        <v>0</v>
      </c>
      <c r="T13" s="455"/>
    </row>
    <row r="14" spans="1:20" s="365" customFormat="1" ht="14.25">
      <c r="A14" s="405"/>
      <c r="B14" s="353"/>
      <c r="C14" s="446"/>
      <c r="D14" s="341"/>
      <c r="E14" s="296"/>
      <c r="F14" s="376"/>
      <c r="G14" s="377">
        <f t="shared" si="0"/>
        <v>0</v>
      </c>
      <c r="H14" s="372"/>
      <c r="I14" s="444"/>
      <c r="J14" s="404"/>
      <c r="K14" s="387"/>
      <c r="L14" s="380"/>
      <c r="M14" s="377">
        <f t="shared" si="1"/>
        <v>0</v>
      </c>
      <c r="N14" s="377">
        <f t="shared" si="2"/>
      </c>
      <c r="O14" s="377">
        <f t="shared" si="3"/>
      </c>
      <c r="P14" s="381">
        <f t="shared" si="4"/>
      </c>
      <c r="Q14" s="382">
        <f t="shared" si="5"/>
      </c>
      <c r="R14" s="383" t="e">
        <f t="shared" si="6"/>
        <v>#VALUE!</v>
      </c>
      <c r="S14" s="384">
        <f t="shared" si="7"/>
        <v>0</v>
      </c>
      <c r="T14" s="456"/>
    </row>
    <row r="15" spans="1:20" s="365" customFormat="1" ht="12.75">
      <c r="A15" s="354"/>
      <c r="B15" s="366"/>
      <c r="C15" s="447"/>
      <c r="D15" s="392"/>
      <c r="E15" s="369"/>
      <c r="F15" s="358"/>
      <c r="G15" s="359">
        <f t="shared" si="0"/>
        <v>0</v>
      </c>
      <c r="H15" s="355"/>
      <c r="I15" s="442"/>
      <c r="J15" s="403"/>
      <c r="K15" s="362"/>
      <c r="L15" s="362"/>
      <c r="M15" s="359">
        <f t="shared" si="1"/>
        <v>0</v>
      </c>
      <c r="N15" s="359">
        <f t="shared" si="2"/>
      </c>
      <c r="O15" s="359">
        <f t="shared" si="3"/>
      </c>
      <c r="P15" s="263">
        <f t="shared" si="4"/>
      </c>
      <c r="Q15" s="264">
        <f t="shared" si="5"/>
      </c>
      <c r="R15" s="363" t="e">
        <f t="shared" si="6"/>
        <v>#VALUE!</v>
      </c>
      <c r="S15" s="364">
        <f t="shared" si="7"/>
        <v>0</v>
      </c>
      <c r="T15" s="455"/>
    </row>
    <row r="16" spans="1:20" s="365" customFormat="1" ht="12.75">
      <c r="A16" s="405"/>
      <c r="B16" s="269"/>
      <c r="C16" s="446"/>
      <c r="D16" s="341"/>
      <c r="E16" s="296"/>
      <c r="F16" s="358"/>
      <c r="G16" s="359">
        <f t="shared" si="0"/>
        <v>0</v>
      </c>
      <c r="H16" s="355"/>
      <c r="I16" s="442"/>
      <c r="J16" s="403"/>
      <c r="K16" s="362"/>
      <c r="L16" s="362"/>
      <c r="M16" s="359">
        <f t="shared" si="1"/>
        <v>0</v>
      </c>
      <c r="N16" s="359">
        <f t="shared" si="2"/>
      </c>
      <c r="O16" s="359">
        <f t="shared" si="3"/>
      </c>
      <c r="P16" s="263">
        <f t="shared" si="4"/>
      </c>
      <c r="Q16" s="264">
        <f t="shared" si="5"/>
      </c>
      <c r="R16" s="363" t="e">
        <f t="shared" si="6"/>
        <v>#VALUE!</v>
      </c>
      <c r="S16" s="364">
        <f t="shared" si="7"/>
        <v>0</v>
      </c>
      <c r="T16" s="455"/>
    </row>
    <row r="17" spans="1:20" s="365" customFormat="1" ht="14.25">
      <c r="A17" s="405"/>
      <c r="B17" s="269"/>
      <c r="C17" s="446"/>
      <c r="D17" s="341"/>
      <c r="E17" s="296"/>
      <c r="F17" s="376"/>
      <c r="G17" s="377">
        <f t="shared" si="0"/>
        <v>0</v>
      </c>
      <c r="H17" s="372"/>
      <c r="I17" s="444"/>
      <c r="J17" s="404"/>
      <c r="K17" s="387"/>
      <c r="L17" s="380"/>
      <c r="M17" s="377">
        <f t="shared" si="1"/>
        <v>0</v>
      </c>
      <c r="N17" s="377">
        <f t="shared" si="2"/>
      </c>
      <c r="O17" s="377">
        <f t="shared" si="3"/>
      </c>
      <c r="P17" s="381">
        <f t="shared" si="4"/>
      </c>
      <c r="Q17" s="382">
        <f t="shared" si="5"/>
      </c>
      <c r="R17" s="383" t="e">
        <f t="shared" si="6"/>
        <v>#VALUE!</v>
      </c>
      <c r="S17" s="384">
        <f t="shared" si="7"/>
        <v>0</v>
      </c>
      <c r="T17" s="455"/>
    </row>
    <row r="18" spans="1:20" s="365" customFormat="1" ht="12.75">
      <c r="A18" s="354"/>
      <c r="B18" s="366"/>
      <c r="C18" s="447"/>
      <c r="D18" s="368"/>
      <c r="E18" s="369"/>
      <c r="F18" s="358"/>
      <c r="G18" s="359">
        <f t="shared" si="0"/>
        <v>0</v>
      </c>
      <c r="H18" s="355"/>
      <c r="I18" s="442"/>
      <c r="J18" s="403"/>
      <c r="K18" s="362"/>
      <c r="L18" s="362"/>
      <c r="M18" s="359">
        <f t="shared" si="1"/>
        <v>0</v>
      </c>
      <c r="N18" s="359">
        <f t="shared" si="2"/>
      </c>
      <c r="O18" s="359">
        <f t="shared" si="3"/>
      </c>
      <c r="P18" s="263">
        <f t="shared" si="4"/>
      </c>
      <c r="Q18" s="264">
        <f t="shared" si="5"/>
      </c>
      <c r="R18" s="363" t="e">
        <f t="shared" si="6"/>
        <v>#VALUE!</v>
      </c>
      <c r="S18" s="364">
        <f t="shared" si="7"/>
        <v>0</v>
      </c>
      <c r="T18" s="455"/>
    </row>
    <row r="19" spans="1:20" s="365" customFormat="1" ht="12.75">
      <c r="A19" s="294"/>
      <c r="B19" s="269"/>
      <c r="C19" s="446"/>
      <c r="D19" s="341"/>
      <c r="E19" s="296"/>
      <c r="F19" s="296"/>
      <c r="G19" s="359">
        <f t="shared" si="0"/>
        <v>0</v>
      </c>
      <c r="H19" s="355"/>
      <c r="I19" s="442"/>
      <c r="J19" s="403"/>
      <c r="K19" s="362"/>
      <c r="L19" s="362"/>
      <c r="M19" s="359">
        <f t="shared" si="1"/>
        <v>0</v>
      </c>
      <c r="N19" s="359">
        <f t="shared" si="2"/>
      </c>
      <c r="O19" s="359">
        <f t="shared" si="3"/>
      </c>
      <c r="P19" s="263">
        <f t="shared" si="4"/>
      </c>
      <c r="Q19" s="264">
        <f t="shared" si="5"/>
      </c>
      <c r="R19" s="363" t="e">
        <f t="shared" si="6"/>
        <v>#VALUE!</v>
      </c>
      <c r="S19" s="364">
        <f t="shared" si="7"/>
        <v>0</v>
      </c>
      <c r="T19" s="455"/>
    </row>
    <row r="20" spans="1:20" s="365" customFormat="1" ht="14.25">
      <c r="A20" s="371"/>
      <c r="B20" s="372"/>
      <c r="C20" s="387"/>
      <c r="D20" s="374"/>
      <c r="E20" s="375"/>
      <c r="F20" s="376"/>
      <c r="G20" s="377">
        <f t="shared" si="0"/>
        <v>0</v>
      </c>
      <c r="H20" s="372"/>
      <c r="I20" s="444"/>
      <c r="J20" s="404"/>
      <c r="K20" s="387"/>
      <c r="L20" s="380"/>
      <c r="M20" s="377">
        <f t="shared" si="1"/>
        <v>0</v>
      </c>
      <c r="N20" s="377">
        <f t="shared" si="2"/>
      </c>
      <c r="O20" s="377">
        <f t="shared" si="3"/>
      </c>
      <c r="P20" s="381">
        <f t="shared" si="4"/>
      </c>
      <c r="Q20" s="382">
        <f t="shared" si="5"/>
      </c>
      <c r="R20" s="383" t="e">
        <f t="shared" si="6"/>
        <v>#VALUE!</v>
      </c>
      <c r="S20" s="384">
        <f t="shared" si="7"/>
        <v>0</v>
      </c>
      <c r="T20" s="456"/>
    </row>
    <row r="21" spans="1:20" s="365" customFormat="1" ht="12.75">
      <c r="A21" s="294"/>
      <c r="B21" s="353"/>
      <c r="C21" s="446"/>
      <c r="D21" s="448"/>
      <c r="E21" s="369"/>
      <c r="F21" s="358"/>
      <c r="G21" s="359">
        <f t="shared" si="0"/>
        <v>0</v>
      </c>
      <c r="H21" s="355"/>
      <c r="I21" s="442"/>
      <c r="J21" s="448"/>
      <c r="K21" s="362"/>
      <c r="L21" s="362"/>
      <c r="M21" s="359">
        <f t="shared" si="1"/>
        <v>0</v>
      </c>
      <c r="N21" s="359">
        <f t="shared" si="2"/>
      </c>
      <c r="O21" s="359">
        <f t="shared" si="3"/>
      </c>
      <c r="P21" s="263">
        <f t="shared" si="4"/>
      </c>
      <c r="Q21" s="264">
        <f t="shared" si="5"/>
      </c>
      <c r="R21" s="363" t="e">
        <f t="shared" si="6"/>
        <v>#VALUE!</v>
      </c>
      <c r="S21" s="364">
        <f t="shared" si="7"/>
        <v>0</v>
      </c>
      <c r="T21" s="455"/>
    </row>
    <row r="22" spans="1:20" s="365" customFormat="1" ht="12.75">
      <c r="A22" s="294"/>
      <c r="B22" s="353"/>
      <c r="C22" s="446"/>
      <c r="D22" s="448"/>
      <c r="E22" s="369"/>
      <c r="F22" s="385"/>
      <c r="G22" s="359">
        <f t="shared" si="0"/>
        <v>0</v>
      </c>
      <c r="H22" s="355"/>
      <c r="I22" s="442"/>
      <c r="J22" s="448"/>
      <c r="K22" s="362"/>
      <c r="L22" s="362"/>
      <c r="M22" s="359">
        <f t="shared" si="1"/>
        <v>0</v>
      </c>
      <c r="N22" s="359">
        <f t="shared" si="2"/>
      </c>
      <c r="O22" s="359">
        <f t="shared" si="3"/>
      </c>
      <c r="P22" s="263">
        <f t="shared" si="4"/>
      </c>
      <c r="Q22" s="264">
        <f t="shared" si="5"/>
      </c>
      <c r="R22" s="363" t="e">
        <f t="shared" si="6"/>
        <v>#VALUE!</v>
      </c>
      <c r="S22" s="364">
        <f t="shared" si="7"/>
        <v>0</v>
      </c>
      <c r="T22" s="455"/>
    </row>
    <row r="23" spans="1:20" s="365" customFormat="1" ht="14.25">
      <c r="A23" s="354"/>
      <c r="B23" s="366"/>
      <c r="C23" s="447"/>
      <c r="D23" s="390"/>
      <c r="E23" s="369"/>
      <c r="F23" s="369"/>
      <c r="G23" s="377">
        <f t="shared" si="0"/>
        <v>0</v>
      </c>
      <c r="H23" s="355"/>
      <c r="I23" s="442"/>
      <c r="J23" s="449"/>
      <c r="K23" s="362"/>
      <c r="L23" s="362"/>
      <c r="M23" s="359">
        <f t="shared" si="1"/>
        <v>0</v>
      </c>
      <c r="N23" s="359">
        <f t="shared" si="2"/>
      </c>
      <c r="O23" s="359">
        <f t="shared" si="3"/>
      </c>
      <c r="P23" s="263">
        <f t="shared" si="4"/>
      </c>
      <c r="Q23" s="264">
        <f t="shared" si="5"/>
      </c>
      <c r="R23" s="383" t="e">
        <f t="shared" si="6"/>
        <v>#VALUE!</v>
      </c>
      <c r="S23" s="384">
        <f t="shared" si="7"/>
        <v>0</v>
      </c>
      <c r="T23" s="455"/>
    </row>
    <row r="24" spans="1:20" s="365" customFormat="1" ht="14.25">
      <c r="A24" s="354"/>
      <c r="B24" s="366"/>
      <c r="C24" s="447"/>
      <c r="D24" s="390"/>
      <c r="E24" s="369"/>
      <c r="F24" s="385"/>
      <c r="G24" s="377">
        <f t="shared" si="0"/>
        <v>0</v>
      </c>
      <c r="H24" s="355"/>
      <c r="I24" s="442"/>
      <c r="J24" s="449"/>
      <c r="K24" s="362"/>
      <c r="L24" s="362"/>
      <c r="M24" s="359">
        <f t="shared" si="1"/>
        <v>0</v>
      </c>
      <c r="N24" s="359">
        <f t="shared" si="2"/>
      </c>
      <c r="O24" s="359">
        <f t="shared" si="3"/>
      </c>
      <c r="P24" s="263">
        <f t="shared" si="4"/>
      </c>
      <c r="Q24" s="264">
        <f t="shared" si="5"/>
      </c>
      <c r="R24" s="383" t="e">
        <f t="shared" si="6"/>
        <v>#VALUE!</v>
      </c>
      <c r="S24" s="384">
        <f t="shared" si="7"/>
        <v>0</v>
      </c>
      <c r="T24" s="455"/>
    </row>
    <row r="25" spans="1:20" s="365" customFormat="1" ht="12.75">
      <c r="A25" s="354"/>
      <c r="B25" s="366"/>
      <c r="C25" s="447"/>
      <c r="D25" s="390"/>
      <c r="E25" s="369"/>
      <c r="F25" s="369"/>
      <c r="G25" s="359">
        <f t="shared" si="0"/>
        <v>0</v>
      </c>
      <c r="H25" s="355"/>
      <c r="I25" s="442"/>
      <c r="J25" s="449"/>
      <c r="K25" s="362"/>
      <c r="L25" s="362"/>
      <c r="M25" s="359">
        <f t="shared" si="1"/>
        <v>0</v>
      </c>
      <c r="N25" s="359">
        <f t="shared" si="2"/>
      </c>
      <c r="O25" s="359">
        <f t="shared" si="3"/>
      </c>
      <c r="P25" s="263">
        <f t="shared" si="4"/>
      </c>
      <c r="Q25" s="264">
        <f t="shared" si="5"/>
      </c>
      <c r="R25" s="363" t="e">
        <f t="shared" si="6"/>
        <v>#VALUE!</v>
      </c>
      <c r="S25" s="364">
        <f t="shared" si="7"/>
        <v>0</v>
      </c>
      <c r="T25" s="455"/>
    </row>
    <row r="26" spans="1:19" ht="12.75">
      <c r="A26" s="255"/>
      <c r="B26" s="352"/>
      <c r="C26" s="262"/>
      <c r="D26" s="258"/>
      <c r="E26" s="259"/>
      <c r="F26" s="259"/>
      <c r="G26" s="260">
        <f aca="true" t="shared" si="8" ref="G26:G46">IF((C26*D26)&lt;&gt;"",(C26*D26)+E26+F26,"")</f>
        <v>0</v>
      </c>
      <c r="H26" s="352"/>
      <c r="I26" s="445"/>
      <c r="J26" s="261"/>
      <c r="K26" s="262"/>
      <c r="L26" s="262"/>
      <c r="M26" s="260">
        <f aca="true" t="shared" si="9" ref="M26:M46">IF((I26*J26)&lt;&gt;"",(I26*J26)-K26-L26,"")</f>
        <v>0</v>
      </c>
      <c r="N26" s="260">
        <f aca="true" t="shared" si="10" ref="N26:N46">IF(J26&lt;&gt;"",M26-G26,"")</f>
      </c>
      <c r="O26" s="260">
        <f aca="true" t="shared" si="11" ref="O26:O46">IF(J26&lt;&gt;"",N26,"")</f>
      </c>
      <c r="P26" s="263">
        <f aca="true" t="shared" si="12" ref="P26:P49">IF(N26&lt;0,N26,"")</f>
      </c>
      <c r="Q26" s="264">
        <f aca="true" t="shared" si="13" ref="Q26:Q49">IF(N26&gt;0,N26,"")</f>
      </c>
      <c r="R26" s="265" t="e">
        <f aca="true" t="shared" si="14" ref="R26:R50">N26/G26</f>
        <v>#VALUE!</v>
      </c>
      <c r="S26" s="266">
        <f aca="true" t="shared" si="15" ref="S26:S49">H26-B26</f>
        <v>0</v>
      </c>
    </row>
    <row r="27" spans="1:19" ht="12.75">
      <c r="A27" s="255"/>
      <c r="B27" s="352"/>
      <c r="C27" s="262"/>
      <c r="D27" s="258"/>
      <c r="E27" s="259"/>
      <c r="F27" s="259"/>
      <c r="G27" s="260">
        <f t="shared" si="8"/>
        <v>0</v>
      </c>
      <c r="H27" s="352"/>
      <c r="I27" s="445"/>
      <c r="J27" s="261"/>
      <c r="K27" s="262"/>
      <c r="L27" s="262"/>
      <c r="M27" s="260">
        <f t="shared" si="9"/>
        <v>0</v>
      </c>
      <c r="N27" s="260">
        <f t="shared" si="10"/>
      </c>
      <c r="O27" s="260">
        <f t="shared" si="11"/>
      </c>
      <c r="P27" s="263">
        <f t="shared" si="12"/>
      </c>
      <c r="Q27" s="264">
        <f t="shared" si="13"/>
      </c>
      <c r="R27" s="265" t="e">
        <f t="shared" si="14"/>
        <v>#VALUE!</v>
      </c>
      <c r="S27" s="266">
        <f t="shared" si="15"/>
        <v>0</v>
      </c>
    </row>
    <row r="28" spans="1:19" ht="12.75">
      <c r="A28" s="255"/>
      <c r="B28" s="352"/>
      <c r="C28" s="262"/>
      <c r="D28" s="258"/>
      <c r="E28" s="259"/>
      <c r="F28" s="259"/>
      <c r="G28" s="260">
        <f t="shared" si="8"/>
        <v>0</v>
      </c>
      <c r="H28" s="352"/>
      <c r="I28" s="445"/>
      <c r="J28" s="261"/>
      <c r="K28" s="262"/>
      <c r="L28" s="262"/>
      <c r="M28" s="260">
        <f t="shared" si="9"/>
        <v>0</v>
      </c>
      <c r="N28" s="260">
        <f t="shared" si="10"/>
      </c>
      <c r="O28" s="260">
        <f t="shared" si="11"/>
      </c>
      <c r="P28" s="263">
        <f t="shared" si="12"/>
      </c>
      <c r="Q28" s="264">
        <f t="shared" si="13"/>
      </c>
      <c r="R28" s="265" t="e">
        <f t="shared" si="14"/>
        <v>#VALUE!</v>
      </c>
      <c r="S28" s="266">
        <f t="shared" si="15"/>
        <v>0</v>
      </c>
    </row>
    <row r="29" spans="1:20" ht="12.75">
      <c r="A29" s="255"/>
      <c r="B29" s="352"/>
      <c r="C29" s="262"/>
      <c r="D29" s="258"/>
      <c r="E29" s="259"/>
      <c r="F29" s="259"/>
      <c r="G29" s="260">
        <f t="shared" si="8"/>
        <v>0</v>
      </c>
      <c r="H29" s="352"/>
      <c r="I29" s="445"/>
      <c r="J29" s="261"/>
      <c r="K29" s="262"/>
      <c r="L29" s="262"/>
      <c r="M29" s="260">
        <f t="shared" si="9"/>
        <v>0</v>
      </c>
      <c r="N29" s="260">
        <f t="shared" si="10"/>
      </c>
      <c r="O29" s="260">
        <f t="shared" si="11"/>
      </c>
      <c r="P29" s="263">
        <f t="shared" si="12"/>
      </c>
      <c r="Q29" s="264">
        <f t="shared" si="13"/>
      </c>
      <c r="R29" s="265" t="e">
        <f t="shared" si="14"/>
        <v>#VALUE!</v>
      </c>
      <c r="S29" s="266">
        <f t="shared" si="15"/>
        <v>0</v>
      </c>
      <c r="T29" s="116"/>
    </row>
    <row r="30" spans="1:20" ht="12.75">
      <c r="A30" s="255"/>
      <c r="B30" s="352"/>
      <c r="C30" s="262"/>
      <c r="D30" s="258"/>
      <c r="E30" s="259"/>
      <c r="F30" s="259"/>
      <c r="G30" s="260">
        <f t="shared" si="8"/>
        <v>0</v>
      </c>
      <c r="H30" s="352"/>
      <c r="I30" s="445"/>
      <c r="J30" s="261"/>
      <c r="K30" s="262"/>
      <c r="L30" s="262"/>
      <c r="M30" s="260">
        <f t="shared" si="9"/>
        <v>0</v>
      </c>
      <c r="N30" s="260">
        <f t="shared" si="10"/>
      </c>
      <c r="O30" s="260">
        <f t="shared" si="11"/>
      </c>
      <c r="P30" s="263">
        <f t="shared" si="12"/>
      </c>
      <c r="Q30" s="264">
        <f t="shared" si="13"/>
      </c>
      <c r="R30" s="265" t="e">
        <f t="shared" si="14"/>
        <v>#VALUE!</v>
      </c>
      <c r="S30" s="266">
        <f t="shared" si="15"/>
        <v>0</v>
      </c>
      <c r="T30" s="116"/>
    </row>
    <row r="31" spans="1:20" ht="12.75">
      <c r="A31" s="255"/>
      <c r="B31" s="352"/>
      <c r="C31" s="262"/>
      <c r="D31" s="258"/>
      <c r="E31" s="259"/>
      <c r="F31" s="259"/>
      <c r="G31" s="260">
        <f t="shared" si="8"/>
        <v>0</v>
      </c>
      <c r="H31" s="352"/>
      <c r="I31" s="442"/>
      <c r="J31" s="261"/>
      <c r="K31" s="262"/>
      <c r="L31" s="262"/>
      <c r="M31" s="260">
        <f t="shared" si="9"/>
        <v>0</v>
      </c>
      <c r="N31" s="260">
        <f t="shared" si="10"/>
      </c>
      <c r="O31" s="260">
        <f t="shared" si="11"/>
      </c>
      <c r="P31" s="263">
        <f t="shared" si="12"/>
      </c>
      <c r="Q31" s="264">
        <f t="shared" si="13"/>
      </c>
      <c r="R31" s="265" t="e">
        <f t="shared" si="14"/>
        <v>#VALUE!</v>
      </c>
      <c r="S31" s="266">
        <f t="shared" si="15"/>
        <v>0</v>
      </c>
      <c r="T31" s="116"/>
    </row>
    <row r="32" spans="1:20" ht="12.75">
      <c r="A32" s="255"/>
      <c r="B32" s="353"/>
      <c r="C32" s="262"/>
      <c r="D32" s="258"/>
      <c r="E32" s="259"/>
      <c r="F32" s="259"/>
      <c r="G32" s="260">
        <f t="shared" si="8"/>
        <v>0</v>
      </c>
      <c r="H32" s="353"/>
      <c r="I32" s="442"/>
      <c r="J32" s="261"/>
      <c r="K32" s="262"/>
      <c r="L32" s="262"/>
      <c r="M32" s="260">
        <f t="shared" si="9"/>
        <v>0</v>
      </c>
      <c r="N32" s="260">
        <f t="shared" si="10"/>
      </c>
      <c r="O32" s="260">
        <f t="shared" si="11"/>
      </c>
      <c r="P32" s="263">
        <f t="shared" si="12"/>
      </c>
      <c r="Q32" s="264">
        <f t="shared" si="13"/>
      </c>
      <c r="R32" s="265" t="e">
        <f t="shared" si="14"/>
        <v>#VALUE!</v>
      </c>
      <c r="S32" s="266">
        <f t="shared" si="15"/>
        <v>0</v>
      </c>
      <c r="T32" s="116"/>
    </row>
    <row r="33" spans="1:20" ht="12.75">
      <c r="A33" s="255"/>
      <c r="B33" s="352"/>
      <c r="C33" s="262"/>
      <c r="D33" s="258"/>
      <c r="E33" s="259"/>
      <c r="F33" s="259"/>
      <c r="G33" s="260">
        <f t="shared" si="8"/>
        <v>0</v>
      </c>
      <c r="H33" s="352"/>
      <c r="I33" s="442"/>
      <c r="J33" s="261"/>
      <c r="K33" s="262"/>
      <c r="L33" s="262"/>
      <c r="M33" s="260">
        <f t="shared" si="9"/>
        <v>0</v>
      </c>
      <c r="N33" s="260">
        <f t="shared" si="10"/>
      </c>
      <c r="O33" s="260">
        <f t="shared" si="11"/>
      </c>
      <c r="P33" s="263">
        <f t="shared" si="12"/>
      </c>
      <c r="Q33" s="264">
        <f t="shared" si="13"/>
      </c>
      <c r="R33" s="265" t="e">
        <f t="shared" si="14"/>
        <v>#VALUE!</v>
      </c>
      <c r="S33" s="266">
        <f t="shared" si="15"/>
        <v>0</v>
      </c>
      <c r="T33" s="116"/>
    </row>
    <row r="34" spans="1:20" ht="12.75">
      <c r="A34" s="255"/>
      <c r="B34" s="352"/>
      <c r="C34" s="262"/>
      <c r="D34" s="258"/>
      <c r="E34" s="259"/>
      <c r="F34" s="259"/>
      <c r="G34" s="260">
        <f t="shared" si="8"/>
        <v>0</v>
      </c>
      <c r="H34" s="352"/>
      <c r="I34" s="442"/>
      <c r="J34" s="261"/>
      <c r="K34" s="262"/>
      <c r="L34" s="262"/>
      <c r="M34" s="260">
        <f t="shared" si="9"/>
        <v>0</v>
      </c>
      <c r="N34" s="260">
        <f t="shared" si="10"/>
      </c>
      <c r="O34" s="260">
        <f t="shared" si="11"/>
      </c>
      <c r="P34" s="263">
        <f t="shared" si="12"/>
      </c>
      <c r="Q34" s="264">
        <f t="shared" si="13"/>
      </c>
      <c r="R34" s="265" t="e">
        <f t="shared" si="14"/>
        <v>#VALUE!</v>
      </c>
      <c r="S34" s="266">
        <f t="shared" si="15"/>
        <v>0</v>
      </c>
      <c r="T34" s="458"/>
    </row>
    <row r="35" spans="1:20" ht="12.75">
      <c r="A35" s="255"/>
      <c r="B35" s="352"/>
      <c r="C35" s="262"/>
      <c r="D35" s="258"/>
      <c r="E35" s="259"/>
      <c r="F35" s="259"/>
      <c r="G35" s="260">
        <f>IF((C35*D35)&lt;&gt;"",(C35*D35)+E35+F35,"")</f>
        <v>0</v>
      </c>
      <c r="H35" s="256"/>
      <c r="I35" s="442"/>
      <c r="J35" s="261"/>
      <c r="K35" s="262"/>
      <c r="L35" s="262"/>
      <c r="M35" s="260">
        <f>IF((I35*J35)&lt;&gt;"",(I35*J35)-K35-L35,"")</f>
        <v>0</v>
      </c>
      <c r="N35" s="260">
        <f>IF(J35&lt;&gt;"",M35-G35,"")</f>
      </c>
      <c r="O35" s="260">
        <f>IF(J35&lt;&gt;"",N35,"")</f>
      </c>
      <c r="P35" s="263">
        <f>IF(N35&lt;0,N35,"")</f>
      </c>
      <c r="Q35" s="264">
        <f>IF(N35&gt;0,N35,"")</f>
      </c>
      <c r="R35" s="265" t="e">
        <f>N35/G35</f>
        <v>#VALUE!</v>
      </c>
      <c r="S35" s="266">
        <f>H35-B35</f>
        <v>0</v>
      </c>
      <c r="T35" s="116"/>
    </row>
    <row r="36" spans="1:20" ht="12.75">
      <c r="A36" s="255"/>
      <c r="B36" s="352"/>
      <c r="C36" s="262"/>
      <c r="D36" s="258"/>
      <c r="E36" s="259"/>
      <c r="F36" s="259"/>
      <c r="G36" s="260">
        <f>IF((C36*D36)&lt;&gt;"",(C36*D36)+E36+F36,"")</f>
        <v>0</v>
      </c>
      <c r="H36" s="256"/>
      <c r="I36" s="442"/>
      <c r="J36" s="261"/>
      <c r="K36" s="262"/>
      <c r="L36" s="262"/>
      <c r="M36" s="260">
        <f>IF((I36*J36)&lt;&gt;"",(I36*J36)-K36-L36,"")</f>
        <v>0</v>
      </c>
      <c r="N36" s="260">
        <f>IF(J36&lt;&gt;"",M36-G36,"")</f>
      </c>
      <c r="O36" s="260">
        <f>IF(J36&lt;&gt;"",N36,"")</f>
      </c>
      <c r="P36" s="263">
        <f>IF(N36&lt;0,N36,"")</f>
      </c>
      <c r="Q36" s="264">
        <f>IF(N36&gt;0,N36,"")</f>
      </c>
      <c r="R36" s="265" t="e">
        <f>N36/G36</f>
        <v>#VALUE!</v>
      </c>
      <c r="S36" s="266">
        <f>H36-B36</f>
        <v>0</v>
      </c>
      <c r="T36" s="116"/>
    </row>
    <row r="37" spans="1:20" ht="12.75">
      <c r="A37" s="255"/>
      <c r="B37" s="352"/>
      <c r="C37" s="262"/>
      <c r="D37" s="258"/>
      <c r="E37" s="259"/>
      <c r="F37" s="259"/>
      <c r="G37" s="260">
        <f t="shared" si="8"/>
        <v>0</v>
      </c>
      <c r="H37" s="256"/>
      <c r="I37" s="442"/>
      <c r="J37" s="261"/>
      <c r="K37" s="262"/>
      <c r="L37" s="262"/>
      <c r="M37" s="260">
        <f t="shared" si="9"/>
        <v>0</v>
      </c>
      <c r="N37" s="260">
        <f t="shared" si="10"/>
      </c>
      <c r="O37" s="260">
        <f t="shared" si="11"/>
      </c>
      <c r="P37" s="263">
        <f t="shared" si="12"/>
      </c>
      <c r="Q37" s="264">
        <f t="shared" si="13"/>
      </c>
      <c r="R37" s="265" t="e">
        <f t="shared" si="14"/>
        <v>#VALUE!</v>
      </c>
      <c r="S37" s="266">
        <f t="shared" si="15"/>
        <v>0</v>
      </c>
      <c r="T37" s="116"/>
    </row>
    <row r="38" spans="1:20" ht="12.75">
      <c r="A38" s="255"/>
      <c r="B38" s="352"/>
      <c r="C38" s="262"/>
      <c r="D38" s="258"/>
      <c r="E38" s="259"/>
      <c r="F38" s="259"/>
      <c r="G38" s="260">
        <f t="shared" si="8"/>
        <v>0</v>
      </c>
      <c r="H38" s="256"/>
      <c r="I38" s="442"/>
      <c r="J38" s="261"/>
      <c r="K38" s="262"/>
      <c r="L38" s="262"/>
      <c r="M38" s="260">
        <f t="shared" si="9"/>
        <v>0</v>
      </c>
      <c r="N38" s="260">
        <f t="shared" si="10"/>
      </c>
      <c r="O38" s="260">
        <f t="shared" si="11"/>
      </c>
      <c r="P38" s="263">
        <f t="shared" si="12"/>
      </c>
      <c r="Q38" s="264">
        <f t="shared" si="13"/>
      </c>
      <c r="R38" s="265" t="e">
        <f t="shared" si="14"/>
        <v>#VALUE!</v>
      </c>
      <c r="S38" s="266">
        <f t="shared" si="15"/>
        <v>0</v>
      </c>
      <c r="T38" s="116"/>
    </row>
    <row r="39" spans="1:20" ht="12.75">
      <c r="A39" s="255"/>
      <c r="B39" s="352"/>
      <c r="C39" s="262"/>
      <c r="D39" s="258"/>
      <c r="E39" s="259"/>
      <c r="F39" s="259"/>
      <c r="G39" s="260">
        <f t="shared" si="8"/>
        <v>0</v>
      </c>
      <c r="H39" s="256"/>
      <c r="I39" s="442"/>
      <c r="J39" s="261"/>
      <c r="K39" s="262"/>
      <c r="L39" s="262"/>
      <c r="M39" s="260">
        <f t="shared" si="9"/>
        <v>0</v>
      </c>
      <c r="N39" s="260">
        <f t="shared" si="10"/>
      </c>
      <c r="O39" s="260">
        <f t="shared" si="11"/>
      </c>
      <c r="P39" s="263">
        <f t="shared" si="12"/>
      </c>
      <c r="Q39" s="264">
        <f t="shared" si="13"/>
      </c>
      <c r="R39" s="265" t="e">
        <f t="shared" si="14"/>
        <v>#VALUE!</v>
      </c>
      <c r="S39" s="266">
        <f t="shared" si="15"/>
        <v>0</v>
      </c>
      <c r="T39" s="116"/>
    </row>
    <row r="40" spans="1:20" ht="12.75">
      <c r="A40" s="255"/>
      <c r="B40" s="352"/>
      <c r="C40" s="262"/>
      <c r="D40" s="258"/>
      <c r="E40" s="259"/>
      <c r="F40" s="259"/>
      <c r="G40" s="260">
        <f t="shared" si="8"/>
        <v>0</v>
      </c>
      <c r="H40" s="256"/>
      <c r="I40" s="442"/>
      <c r="J40" s="261"/>
      <c r="K40" s="262"/>
      <c r="L40" s="262"/>
      <c r="M40" s="260">
        <f t="shared" si="9"/>
        <v>0</v>
      </c>
      <c r="N40" s="260">
        <f t="shared" si="10"/>
      </c>
      <c r="O40" s="260">
        <f t="shared" si="11"/>
      </c>
      <c r="P40" s="263">
        <f t="shared" si="12"/>
      </c>
      <c r="Q40" s="264">
        <f t="shared" si="13"/>
      </c>
      <c r="R40" s="265" t="e">
        <f t="shared" si="14"/>
        <v>#VALUE!</v>
      </c>
      <c r="S40" s="266">
        <f t="shared" si="15"/>
        <v>0</v>
      </c>
      <c r="T40" s="116"/>
    </row>
    <row r="41" spans="1:20" ht="12.75">
      <c r="A41" s="255"/>
      <c r="B41" s="352"/>
      <c r="C41" s="262"/>
      <c r="D41" s="258"/>
      <c r="E41" s="259"/>
      <c r="F41" s="259"/>
      <c r="G41" s="260">
        <f t="shared" si="8"/>
        <v>0</v>
      </c>
      <c r="H41" s="256"/>
      <c r="I41" s="442"/>
      <c r="J41" s="261"/>
      <c r="K41" s="262"/>
      <c r="L41" s="262"/>
      <c r="M41" s="260">
        <f t="shared" si="9"/>
        <v>0</v>
      </c>
      <c r="N41" s="260">
        <f t="shared" si="10"/>
      </c>
      <c r="O41" s="260">
        <f t="shared" si="11"/>
      </c>
      <c r="P41" s="263">
        <f t="shared" si="12"/>
      </c>
      <c r="Q41" s="264">
        <f t="shared" si="13"/>
      </c>
      <c r="R41" s="265" t="e">
        <f t="shared" si="14"/>
        <v>#VALUE!</v>
      </c>
      <c r="S41" s="266">
        <f t="shared" si="15"/>
        <v>0</v>
      </c>
      <c r="T41" s="116"/>
    </row>
    <row r="42" spans="1:20" ht="12.75">
      <c r="A42" s="255"/>
      <c r="B42" s="352"/>
      <c r="C42" s="262"/>
      <c r="D42" s="258"/>
      <c r="E42" s="259"/>
      <c r="F42" s="259"/>
      <c r="G42" s="260">
        <f t="shared" si="8"/>
        <v>0</v>
      </c>
      <c r="H42" s="256"/>
      <c r="I42" s="442"/>
      <c r="J42" s="261"/>
      <c r="K42" s="262"/>
      <c r="L42" s="262"/>
      <c r="M42" s="260">
        <f t="shared" si="9"/>
        <v>0</v>
      </c>
      <c r="N42" s="260">
        <f t="shared" si="10"/>
      </c>
      <c r="O42" s="260">
        <f t="shared" si="11"/>
      </c>
      <c r="P42" s="263">
        <f t="shared" si="12"/>
      </c>
      <c r="Q42" s="264">
        <f t="shared" si="13"/>
      </c>
      <c r="R42" s="265" t="e">
        <f t="shared" si="14"/>
        <v>#VALUE!</v>
      </c>
      <c r="S42" s="266">
        <f t="shared" si="15"/>
        <v>0</v>
      </c>
      <c r="T42" s="116"/>
    </row>
    <row r="43" spans="1:20" ht="12.75">
      <c r="A43" s="255"/>
      <c r="B43" s="352"/>
      <c r="C43" s="262"/>
      <c r="D43" s="258"/>
      <c r="E43" s="259"/>
      <c r="F43" s="259"/>
      <c r="G43" s="260">
        <f t="shared" si="8"/>
        <v>0</v>
      </c>
      <c r="H43" s="256"/>
      <c r="I43" s="442"/>
      <c r="J43" s="261"/>
      <c r="K43" s="262"/>
      <c r="L43" s="262"/>
      <c r="M43" s="260">
        <f t="shared" si="9"/>
        <v>0</v>
      </c>
      <c r="N43" s="260">
        <f t="shared" si="10"/>
      </c>
      <c r="O43" s="260">
        <f t="shared" si="11"/>
      </c>
      <c r="P43" s="263">
        <f t="shared" si="12"/>
      </c>
      <c r="Q43" s="264">
        <f t="shared" si="13"/>
      </c>
      <c r="R43" s="265" t="e">
        <f t="shared" si="14"/>
        <v>#VALUE!</v>
      </c>
      <c r="S43" s="266">
        <f t="shared" si="15"/>
        <v>0</v>
      </c>
      <c r="T43" s="116"/>
    </row>
    <row r="44" spans="1:20" ht="12.75">
      <c r="A44" s="255"/>
      <c r="B44" s="352"/>
      <c r="C44" s="262"/>
      <c r="D44" s="258"/>
      <c r="E44" s="259"/>
      <c r="F44" s="259"/>
      <c r="G44" s="260">
        <f t="shared" si="8"/>
        <v>0</v>
      </c>
      <c r="H44" s="256"/>
      <c r="I44" s="442"/>
      <c r="J44" s="261"/>
      <c r="K44" s="262"/>
      <c r="L44" s="262"/>
      <c r="M44" s="260">
        <f t="shared" si="9"/>
        <v>0</v>
      </c>
      <c r="N44" s="260">
        <f t="shared" si="10"/>
      </c>
      <c r="O44" s="260">
        <f t="shared" si="11"/>
      </c>
      <c r="P44" s="263">
        <f t="shared" si="12"/>
      </c>
      <c r="Q44" s="264">
        <f t="shared" si="13"/>
      </c>
      <c r="R44" s="265" t="e">
        <f t="shared" si="14"/>
        <v>#VALUE!</v>
      </c>
      <c r="S44" s="266">
        <f t="shared" si="15"/>
        <v>0</v>
      </c>
      <c r="T44" s="116"/>
    </row>
    <row r="45" spans="1:20" ht="12.75">
      <c r="A45" s="255"/>
      <c r="B45" s="352"/>
      <c r="C45" s="262"/>
      <c r="D45" s="258"/>
      <c r="E45" s="259"/>
      <c r="F45" s="259"/>
      <c r="G45" s="260">
        <f t="shared" si="8"/>
        <v>0</v>
      </c>
      <c r="H45" s="256"/>
      <c r="I45" s="442"/>
      <c r="J45" s="261"/>
      <c r="K45" s="262"/>
      <c r="L45" s="262"/>
      <c r="M45" s="260">
        <f t="shared" si="9"/>
        <v>0</v>
      </c>
      <c r="N45" s="260">
        <f t="shared" si="10"/>
      </c>
      <c r="O45" s="260">
        <f t="shared" si="11"/>
      </c>
      <c r="P45" s="263">
        <f t="shared" si="12"/>
      </c>
      <c r="Q45" s="264">
        <f t="shared" si="13"/>
      </c>
      <c r="R45" s="265" t="e">
        <f t="shared" si="14"/>
        <v>#VALUE!</v>
      </c>
      <c r="S45" s="266">
        <f t="shared" si="15"/>
        <v>0</v>
      </c>
      <c r="T45" s="116"/>
    </row>
    <row r="46" spans="1:20" ht="12.75">
      <c r="A46" s="255"/>
      <c r="B46" s="352"/>
      <c r="C46" s="262"/>
      <c r="D46" s="258"/>
      <c r="E46" s="259"/>
      <c r="F46" s="259"/>
      <c r="G46" s="260">
        <f t="shared" si="8"/>
        <v>0</v>
      </c>
      <c r="H46" s="256"/>
      <c r="I46" s="442"/>
      <c r="J46" s="261"/>
      <c r="K46" s="262"/>
      <c r="L46" s="262"/>
      <c r="M46" s="260">
        <f t="shared" si="9"/>
        <v>0</v>
      </c>
      <c r="N46" s="260">
        <f t="shared" si="10"/>
      </c>
      <c r="O46" s="260">
        <f t="shared" si="11"/>
      </c>
      <c r="P46" s="263">
        <f t="shared" si="12"/>
      </c>
      <c r="Q46" s="264">
        <f t="shared" si="13"/>
      </c>
      <c r="R46" s="265" t="e">
        <f t="shared" si="14"/>
        <v>#VALUE!</v>
      </c>
      <c r="S46" s="266">
        <f t="shared" si="15"/>
        <v>0</v>
      </c>
      <c r="T46" s="116"/>
    </row>
    <row r="47" spans="1:20" ht="12.75">
      <c r="A47" s="255"/>
      <c r="B47" s="352"/>
      <c r="C47" s="262"/>
      <c r="D47" s="258"/>
      <c r="E47" s="259"/>
      <c r="F47" s="259"/>
      <c r="G47" s="260">
        <f>IF((C47*D47)&lt;&gt;"",(C47*D47)+E47+F47,"")</f>
        <v>0</v>
      </c>
      <c r="H47" s="256"/>
      <c r="I47" s="442"/>
      <c r="J47" s="261"/>
      <c r="K47" s="262"/>
      <c r="L47" s="262"/>
      <c r="M47" s="260">
        <f>IF((I47*J47)&lt;&gt;"",(I47*J47)-K47-L47,"")</f>
        <v>0</v>
      </c>
      <c r="N47" s="260">
        <f>IF(J47&lt;&gt;"",M47-G47,"")</f>
      </c>
      <c r="O47" s="260">
        <f>IF(J47&lt;&gt;"",N47,"")</f>
      </c>
      <c r="P47" s="263">
        <f t="shared" si="12"/>
      </c>
      <c r="Q47" s="264">
        <f t="shared" si="13"/>
      </c>
      <c r="R47" s="265" t="e">
        <f t="shared" si="14"/>
        <v>#VALUE!</v>
      </c>
      <c r="S47" s="266">
        <f t="shared" si="15"/>
        <v>0</v>
      </c>
      <c r="T47" s="116"/>
    </row>
    <row r="48" spans="1:20" ht="12.75">
      <c r="A48" s="255"/>
      <c r="B48" s="352"/>
      <c r="C48" s="262"/>
      <c r="D48" s="258"/>
      <c r="E48" s="259"/>
      <c r="F48" s="259"/>
      <c r="G48" s="260">
        <f>IF((C48*D48)&lt;&gt;"",(C48*D48)+E48+F48,"")</f>
        <v>0</v>
      </c>
      <c r="H48" s="256"/>
      <c r="I48" s="442"/>
      <c r="J48" s="261"/>
      <c r="K48" s="262"/>
      <c r="L48" s="262"/>
      <c r="M48" s="260">
        <f>IF((I48*J48)&lt;&gt;"",(I48*J48)-K48-L48,"")</f>
        <v>0</v>
      </c>
      <c r="N48" s="260">
        <f>IF(J48&lt;&gt;"",M48-G48,"")</f>
      </c>
      <c r="O48" s="260">
        <f>IF(J48&lt;&gt;"",N48,"")</f>
      </c>
      <c r="P48" s="263">
        <f t="shared" si="12"/>
      </c>
      <c r="Q48" s="264">
        <f t="shared" si="13"/>
      </c>
      <c r="R48" s="265" t="e">
        <f t="shared" si="14"/>
        <v>#VALUE!</v>
      </c>
      <c r="S48" s="266">
        <f t="shared" si="15"/>
        <v>0</v>
      </c>
      <c r="T48" s="116"/>
    </row>
    <row r="49" spans="1:20" ht="12.75">
      <c r="A49" s="255"/>
      <c r="B49" s="352"/>
      <c r="C49" s="262"/>
      <c r="D49" s="258"/>
      <c r="E49" s="259"/>
      <c r="F49" s="259"/>
      <c r="G49" s="260">
        <f>IF((C49*D49)&lt;&gt;"",(C49*D49)+E49+F49,"")</f>
        <v>0</v>
      </c>
      <c r="H49" s="256"/>
      <c r="I49" s="445"/>
      <c r="J49" s="261"/>
      <c r="K49" s="262"/>
      <c r="L49" s="262"/>
      <c r="M49" s="260">
        <f>IF((I49*J49)&lt;&gt;"",(I49*J49)-K49-L49,"")</f>
        <v>0</v>
      </c>
      <c r="N49" s="260">
        <f>IF(J49&lt;&gt;"",M49-G49,"")</f>
      </c>
      <c r="O49" s="260">
        <f>IF(J49&lt;&gt;"",N49,"")</f>
      </c>
      <c r="P49" s="263">
        <f t="shared" si="12"/>
      </c>
      <c r="Q49" s="264">
        <f t="shared" si="13"/>
      </c>
      <c r="R49" s="265" t="e">
        <f t="shared" si="14"/>
        <v>#VALUE!</v>
      </c>
      <c r="S49" s="266">
        <f t="shared" si="15"/>
        <v>0</v>
      </c>
      <c r="T49" s="458"/>
    </row>
    <row r="50" spans="4:20" ht="12.75">
      <c r="D50" s="271"/>
      <c r="E50" s="272">
        <f>SUM(E3:E49)</f>
        <v>0</v>
      </c>
      <c r="F50" s="273">
        <f>SUM(F3:F49)</f>
        <v>0</v>
      </c>
      <c r="G50" s="274">
        <f>SUM(G3:G49)</f>
        <v>0</v>
      </c>
      <c r="H50" s="275"/>
      <c r="I50" s="123"/>
      <c r="J50" s="276"/>
      <c r="K50" s="272">
        <f>SUM(K3:K49)</f>
        <v>0</v>
      </c>
      <c r="L50" s="273">
        <f>SUM(L3:L49)</f>
        <v>0</v>
      </c>
      <c r="M50" s="274">
        <f>SUM(M3:M49)</f>
        <v>0</v>
      </c>
      <c r="N50" s="277">
        <f>M50-G50</f>
        <v>0</v>
      </c>
      <c r="O50" s="274">
        <f>SUM(O3:O49)</f>
        <v>0</v>
      </c>
      <c r="P50" s="275">
        <f>COUNT(P3:P49)</f>
        <v>0</v>
      </c>
      <c r="Q50" s="275">
        <f>COUNT(Q3:Q49)</f>
        <v>0</v>
      </c>
      <c r="R50" s="278" t="e">
        <f t="shared" si="14"/>
        <v>#DIV/0!</v>
      </c>
      <c r="S50" s="123"/>
      <c r="T50" s="116"/>
    </row>
    <row r="51" spans="7:20" ht="12.75">
      <c r="G51" s="279">
        <f>COUNTIF(G3:G49,"&gt;0")</f>
        <v>0</v>
      </c>
      <c r="J51" s="251"/>
      <c r="O51" s="123" t="s">
        <v>180</v>
      </c>
      <c r="P51" s="280">
        <f>SUM(P3:P49)</f>
        <v>0</v>
      </c>
      <c r="Q51" s="280">
        <f>SUM(Q3:Q49)</f>
        <v>0</v>
      </c>
      <c r="R51" s="280"/>
      <c r="S51" s="281">
        <f>SUM(S3:S49)</f>
        <v>0</v>
      </c>
      <c r="T51" s="458"/>
    </row>
    <row r="52" spans="2:20" ht="12.75">
      <c r="B52" s="326" t="s">
        <v>217</v>
      </c>
      <c r="G52" s="282" t="e">
        <f>G50/G51</f>
        <v>#DIV/0!</v>
      </c>
      <c r="J52" s="251"/>
      <c r="O52" s="123" t="s">
        <v>181</v>
      </c>
      <c r="P52" s="412" t="e">
        <f>P51/P50</f>
        <v>#DIV/0!</v>
      </c>
      <c r="Q52" s="412" t="e">
        <f>Q51/Q50</f>
        <v>#DIV/0!</v>
      </c>
      <c r="R52" s="24"/>
      <c r="T52" s="116"/>
    </row>
    <row r="53" spans="1:20" ht="12.75">
      <c r="A53" t="s">
        <v>182</v>
      </c>
      <c r="E53" s="283">
        <f>MAX(H3:H49)-B3</f>
        <v>0</v>
      </c>
      <c r="J53" s="251"/>
      <c r="T53" s="116"/>
    </row>
    <row r="54" spans="10:19" ht="12.75">
      <c r="J54" s="251"/>
      <c r="R54" s="320" t="s">
        <v>205</v>
      </c>
      <c r="S54" s="321">
        <f>Q51+P51</f>
        <v>0</v>
      </c>
    </row>
    <row r="55" spans="1:19" ht="12.75">
      <c r="A55" t="s">
        <v>218</v>
      </c>
      <c r="B55" s="452" t="s">
        <v>202</v>
      </c>
      <c r="C55" s="452"/>
      <c r="D55" s="452"/>
      <c r="E55" s="340"/>
      <c r="F55" s="340"/>
      <c r="G55" s="340"/>
      <c r="I55" s="340"/>
      <c r="K55" s="340"/>
      <c r="L55" s="340"/>
      <c r="M55" s="340"/>
      <c r="N55" s="340"/>
      <c r="O55" s="340"/>
      <c r="P55" s="406"/>
      <c r="Q55" s="406"/>
      <c r="R55" s="328"/>
      <c r="S55" s="123"/>
    </row>
    <row r="56" spans="1:19" ht="12.75">
      <c r="A56" t="s">
        <v>219</v>
      </c>
      <c r="B56" s="452" t="s">
        <v>203</v>
      </c>
      <c r="C56" s="452"/>
      <c r="D56" s="452"/>
      <c r="E56" s="340"/>
      <c r="F56" s="340"/>
      <c r="G56" s="340"/>
      <c r="I56" s="340"/>
      <c r="K56" s="340"/>
      <c r="L56" s="340"/>
      <c r="M56" s="340"/>
      <c r="N56" s="340"/>
      <c r="O56" s="340"/>
      <c r="P56" s="340"/>
      <c r="Q56" s="340"/>
      <c r="R56" s="328"/>
      <c r="S56" s="123"/>
    </row>
    <row r="57" spans="1:19" ht="12.75">
      <c r="A57" t="s">
        <v>220</v>
      </c>
      <c r="D57" s="271"/>
      <c r="E57" s="340"/>
      <c r="F57" s="340"/>
      <c r="G57" s="340"/>
      <c r="I57" s="340"/>
      <c r="K57" s="340"/>
      <c r="L57" s="340"/>
      <c r="M57" s="340"/>
      <c r="N57" s="340"/>
      <c r="O57" s="340"/>
      <c r="P57" s="340"/>
      <c r="Q57" s="340"/>
      <c r="R57" s="328"/>
      <c r="S57" s="123"/>
    </row>
    <row r="58" spans="1:19" ht="12.75">
      <c r="A58" t="s">
        <v>221</v>
      </c>
      <c r="D58" s="271"/>
      <c r="E58" s="340"/>
      <c r="F58" s="340"/>
      <c r="G58" s="340"/>
      <c r="I58" s="340"/>
      <c r="K58" s="340"/>
      <c r="L58" s="340"/>
      <c r="M58" s="340"/>
      <c r="N58" s="340"/>
      <c r="O58" s="340"/>
      <c r="P58" s="340"/>
      <c r="Q58" s="340"/>
      <c r="R58" s="328"/>
      <c r="S58" s="123"/>
    </row>
    <row r="59" spans="1:19" ht="15">
      <c r="A59" t="s">
        <v>198</v>
      </c>
      <c r="B59" s="450" t="s">
        <v>204</v>
      </c>
      <c r="C59" s="450"/>
      <c r="D59" s="451"/>
      <c r="E59" s="307">
        <f>'Trades and Divs'!$E$50</f>
        <v>0</v>
      </c>
      <c r="F59" s="308"/>
      <c r="G59" s="309">
        <f>'Trades and Divs'!$G$50</f>
        <v>0</v>
      </c>
      <c r="H59" s="310"/>
      <c r="I59" s="310"/>
      <c r="J59" s="310"/>
      <c r="K59" s="310"/>
      <c r="L59" s="310"/>
      <c r="M59" s="311">
        <f>'Trades and Divs'!$M$50</f>
        <v>0</v>
      </c>
      <c r="N59" s="312">
        <f>'Trades and Divs'!$N$50</f>
        <v>0</v>
      </c>
      <c r="O59" s="319">
        <f>'Trades and Divs'!$O$50</f>
        <v>0</v>
      </c>
      <c r="P59" s="319">
        <f>'Trades and Divs'!$P$50</f>
        <v>0</v>
      </c>
      <c r="Q59" s="319">
        <f>'Trades and Divs'!$Q$50</f>
        <v>0</v>
      </c>
      <c r="R59" s="313" t="e">
        <f>'Trades and Divs'!$R$50</f>
        <v>#DIV/0!</v>
      </c>
      <c r="S59" s="123"/>
    </row>
  </sheetData>
  <mergeCells count="3">
    <mergeCell ref="B59:D59"/>
    <mergeCell ref="B55:D55"/>
    <mergeCell ref="B56:D56"/>
  </mergeCell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N44"/>
  <sheetViews>
    <sheetView zoomScale="80" zoomScaleNormal="80" workbookViewId="0" topLeftCell="A1">
      <selection activeCell="A2" sqref="A2"/>
    </sheetView>
  </sheetViews>
  <sheetFormatPr defaultColWidth="9.140625" defaultRowHeight="12.75"/>
  <cols>
    <col min="1" max="1" width="23.00390625" style="0" bestFit="1" customWidth="1"/>
    <col min="2" max="2" width="13.28125" style="0" bestFit="1" customWidth="1"/>
    <col min="3" max="3" width="13.140625" style="0" bestFit="1" customWidth="1"/>
    <col min="4" max="4" width="8.7109375" style="0" bestFit="1" customWidth="1"/>
    <col min="5" max="5" width="15.421875" style="0" customWidth="1"/>
    <col min="6" max="6" width="12.7109375" style="0" customWidth="1"/>
    <col min="7" max="7" width="13.28125" style="0" bestFit="1" customWidth="1"/>
    <col min="8" max="8" width="13.140625" style="0" bestFit="1" customWidth="1"/>
    <col min="9" max="9" width="8.7109375" style="0" bestFit="1" customWidth="1"/>
    <col min="10" max="10" width="15.421875" style="0" customWidth="1"/>
    <col min="11" max="11" width="12.140625" style="0" bestFit="1" customWidth="1"/>
    <col min="12" max="12" width="15.00390625" style="0" bestFit="1" customWidth="1"/>
    <col min="13" max="13" width="15.7109375" style="0" customWidth="1"/>
  </cols>
  <sheetData>
    <row r="1" spans="1:13" ht="30">
      <c r="A1" s="1" t="s">
        <v>0</v>
      </c>
      <c r="B1" s="2" t="s">
        <v>1</v>
      </c>
      <c r="C1" s="1" t="s">
        <v>2</v>
      </c>
      <c r="D1" s="1" t="s">
        <v>3</v>
      </c>
      <c r="E1" s="3" t="s">
        <v>4</v>
      </c>
      <c r="F1" s="4" t="s">
        <v>5</v>
      </c>
      <c r="G1" s="5" t="s">
        <v>6</v>
      </c>
      <c r="H1" s="5" t="s">
        <v>7</v>
      </c>
      <c r="I1" s="5" t="s">
        <v>3</v>
      </c>
      <c r="J1" s="6" t="s">
        <v>4</v>
      </c>
      <c r="K1" s="7" t="s">
        <v>8</v>
      </c>
      <c r="L1" s="8" t="s">
        <v>10</v>
      </c>
      <c r="M1" s="8" t="s">
        <v>11</v>
      </c>
    </row>
    <row r="2" spans="1:13" ht="14.25">
      <c r="A2" s="17"/>
      <c r="B2" s="239"/>
      <c r="C2" s="15"/>
      <c r="D2" s="16"/>
      <c r="E2" s="16"/>
      <c r="F2" s="12">
        <f aca="true" t="shared" si="0" ref="F2:F9">SUM(C2*D2)+E2</f>
        <v>0</v>
      </c>
      <c r="G2" s="237"/>
      <c r="H2" s="15"/>
      <c r="I2" s="16"/>
      <c r="J2" s="16"/>
      <c r="K2" s="12">
        <f aca="true" t="shared" si="1" ref="K2:K9">SUM(H2*I2)-J2</f>
        <v>0</v>
      </c>
      <c r="L2" s="13">
        <f aca="true" t="shared" si="2" ref="L2:L9">K2-F2</f>
        <v>0</v>
      </c>
      <c r="M2" s="249" t="e">
        <f>(((K2/F2)*100)-100)/100</f>
        <v>#DIV/0!</v>
      </c>
    </row>
    <row r="3" spans="1:13" ht="14.25">
      <c r="A3" s="17"/>
      <c r="B3" s="239"/>
      <c r="C3" s="15"/>
      <c r="D3" s="16"/>
      <c r="E3" s="16"/>
      <c r="F3" s="12">
        <f t="shared" si="0"/>
        <v>0</v>
      </c>
      <c r="G3" s="237"/>
      <c r="H3" s="15"/>
      <c r="I3" s="16"/>
      <c r="J3" s="16"/>
      <c r="K3" s="12">
        <f t="shared" si="1"/>
        <v>0</v>
      </c>
      <c r="L3" s="13">
        <f t="shared" si="2"/>
        <v>0</v>
      </c>
      <c r="M3" s="249" t="e">
        <f>(((K3/F3)*100)-100)/100</f>
        <v>#DIV/0!</v>
      </c>
    </row>
    <row r="4" spans="1:13" ht="14.25">
      <c r="A4" s="9"/>
      <c r="B4" s="238"/>
      <c r="C4" s="10"/>
      <c r="D4" s="11"/>
      <c r="E4" s="11"/>
      <c r="F4" s="12">
        <f t="shared" si="0"/>
        <v>0</v>
      </c>
      <c r="G4" s="237"/>
      <c r="H4" s="15"/>
      <c r="I4" s="16"/>
      <c r="J4" s="16"/>
      <c r="K4" s="12">
        <f t="shared" si="1"/>
        <v>0</v>
      </c>
      <c r="L4" s="13">
        <f t="shared" si="2"/>
        <v>0</v>
      </c>
      <c r="M4" s="249" t="e">
        <f aca="true" t="shared" si="3" ref="M4:M37">(((K4/F4)*100)-100)/100</f>
        <v>#DIV/0!</v>
      </c>
    </row>
    <row r="5" spans="1:13" ht="14.25">
      <c r="A5" s="14"/>
      <c r="B5" s="237"/>
      <c r="C5" s="15"/>
      <c r="D5" s="16"/>
      <c r="E5" s="16"/>
      <c r="F5" s="12">
        <f t="shared" si="0"/>
        <v>0</v>
      </c>
      <c r="G5" s="237"/>
      <c r="H5" s="15"/>
      <c r="I5" s="16"/>
      <c r="J5" s="16"/>
      <c r="K5" s="12">
        <f t="shared" si="1"/>
        <v>0</v>
      </c>
      <c r="L5" s="13">
        <f t="shared" si="2"/>
        <v>0</v>
      </c>
      <c r="M5" s="249" t="e">
        <f t="shared" si="3"/>
        <v>#DIV/0!</v>
      </c>
    </row>
    <row r="6" spans="1:13" ht="14.25">
      <c r="A6" s="17"/>
      <c r="B6" s="239"/>
      <c r="C6" s="15"/>
      <c r="D6" s="16"/>
      <c r="E6" s="16"/>
      <c r="F6" s="12">
        <f t="shared" si="0"/>
        <v>0</v>
      </c>
      <c r="G6" s="237"/>
      <c r="H6" s="15"/>
      <c r="I6" s="16"/>
      <c r="J6" s="16"/>
      <c r="K6" s="12">
        <f t="shared" si="1"/>
        <v>0</v>
      </c>
      <c r="L6" s="13">
        <f t="shared" si="2"/>
        <v>0</v>
      </c>
      <c r="M6" s="249" t="e">
        <f t="shared" si="3"/>
        <v>#DIV/0!</v>
      </c>
    </row>
    <row r="7" spans="1:13" ht="14.25">
      <c r="A7" s="315"/>
      <c r="B7" s="316"/>
      <c r="C7" s="15"/>
      <c r="D7" s="317"/>
      <c r="E7" s="318"/>
      <c r="F7" s="12">
        <f t="shared" si="0"/>
        <v>0</v>
      </c>
      <c r="G7" s="237"/>
      <c r="H7" s="15"/>
      <c r="I7" s="16"/>
      <c r="J7" s="16"/>
      <c r="K7" s="12">
        <f t="shared" si="1"/>
        <v>0</v>
      </c>
      <c r="L7" s="13">
        <f t="shared" si="2"/>
        <v>0</v>
      </c>
      <c r="M7" s="249" t="e">
        <f>(((K7/F7)*100)-100)/100</f>
        <v>#DIV/0!</v>
      </c>
    </row>
    <row r="8" spans="1:13" ht="14.25">
      <c r="A8" s="315"/>
      <c r="B8" s="316"/>
      <c r="C8" s="15"/>
      <c r="D8" s="317"/>
      <c r="E8" s="318"/>
      <c r="F8" s="12">
        <f t="shared" si="0"/>
        <v>0</v>
      </c>
      <c r="G8" s="237"/>
      <c r="H8" s="15"/>
      <c r="I8" s="16"/>
      <c r="J8" s="16"/>
      <c r="K8" s="12">
        <f t="shared" si="1"/>
        <v>0</v>
      </c>
      <c r="L8" s="13">
        <f t="shared" si="2"/>
        <v>0</v>
      </c>
      <c r="M8" s="249" t="e">
        <f>(((K8/F8)*100)-100)/100</f>
        <v>#DIV/0!</v>
      </c>
    </row>
    <row r="9" spans="1:13" ht="14.25">
      <c r="A9" s="17"/>
      <c r="B9" s="239"/>
      <c r="C9" s="15"/>
      <c r="D9" s="16"/>
      <c r="E9" s="16"/>
      <c r="F9" s="12">
        <f t="shared" si="0"/>
        <v>0</v>
      </c>
      <c r="G9" s="237"/>
      <c r="H9" s="15"/>
      <c r="I9" s="16"/>
      <c r="J9" s="16"/>
      <c r="K9" s="12">
        <f t="shared" si="1"/>
        <v>0</v>
      </c>
      <c r="L9" s="13">
        <f t="shared" si="2"/>
        <v>0</v>
      </c>
      <c r="M9" s="249" t="e">
        <f>(((K9/F9)*100)-100)/100</f>
        <v>#DIV/0!</v>
      </c>
    </row>
    <row r="10" spans="1:13" ht="14.25">
      <c r="A10" s="17"/>
      <c r="B10" s="239"/>
      <c r="C10" s="15"/>
      <c r="D10" s="16"/>
      <c r="E10" s="16"/>
      <c r="F10" s="12">
        <f aca="true" t="shared" si="4" ref="F10:F36">SUM(C10*D10)+E10</f>
        <v>0</v>
      </c>
      <c r="G10" s="237"/>
      <c r="H10" s="15"/>
      <c r="I10" s="16"/>
      <c r="J10" s="16"/>
      <c r="K10" s="12">
        <v>0</v>
      </c>
      <c r="L10" s="13">
        <v>0</v>
      </c>
      <c r="M10" s="249" t="e">
        <f t="shared" si="3"/>
        <v>#DIV/0!</v>
      </c>
    </row>
    <row r="11" spans="1:13" ht="14.25">
      <c r="A11" s="17"/>
      <c r="B11" s="239"/>
      <c r="C11" s="15"/>
      <c r="D11" s="16"/>
      <c r="E11" s="16"/>
      <c r="F11" s="12">
        <f t="shared" si="4"/>
        <v>0</v>
      </c>
      <c r="G11" s="237"/>
      <c r="H11" s="15"/>
      <c r="I11" s="16"/>
      <c r="J11" s="16"/>
      <c r="K11" s="12">
        <f aca="true" t="shared" si="5" ref="K11:K36">SUM(H11*I11)-J11</f>
        <v>0</v>
      </c>
      <c r="L11" s="13">
        <f aca="true" t="shared" si="6" ref="L11:L36">K11-F11</f>
        <v>0</v>
      </c>
      <c r="M11" s="249" t="e">
        <f t="shared" si="3"/>
        <v>#DIV/0!</v>
      </c>
    </row>
    <row r="12" spans="1:13" ht="14.25">
      <c r="A12" s="17"/>
      <c r="B12" s="239"/>
      <c r="C12" s="15"/>
      <c r="D12" s="16"/>
      <c r="E12" s="16"/>
      <c r="F12" s="12">
        <f t="shared" si="4"/>
        <v>0</v>
      </c>
      <c r="G12" s="237"/>
      <c r="H12" s="15"/>
      <c r="I12" s="16"/>
      <c r="J12" s="16"/>
      <c r="K12" s="12">
        <f t="shared" si="5"/>
        <v>0</v>
      </c>
      <c r="L12" s="13">
        <f t="shared" si="6"/>
        <v>0</v>
      </c>
      <c r="M12" s="249" t="e">
        <f t="shared" si="3"/>
        <v>#DIV/0!</v>
      </c>
    </row>
    <row r="13" spans="1:13" ht="14.25">
      <c r="A13" s="17"/>
      <c r="B13" s="239"/>
      <c r="C13" s="15"/>
      <c r="D13" s="16"/>
      <c r="E13" s="16"/>
      <c r="F13" s="12">
        <f t="shared" si="4"/>
        <v>0</v>
      </c>
      <c r="G13" s="237"/>
      <c r="H13" s="15"/>
      <c r="I13" s="16"/>
      <c r="J13" s="16"/>
      <c r="K13" s="12">
        <f t="shared" si="5"/>
        <v>0</v>
      </c>
      <c r="L13" s="13">
        <f t="shared" si="6"/>
        <v>0</v>
      </c>
      <c r="M13" s="249" t="e">
        <f t="shared" si="3"/>
        <v>#DIV/0!</v>
      </c>
    </row>
    <row r="14" spans="1:13" ht="14.25">
      <c r="A14" s="17"/>
      <c r="B14" s="239"/>
      <c r="C14" s="15"/>
      <c r="D14" s="16"/>
      <c r="E14" s="16"/>
      <c r="F14" s="12">
        <f t="shared" si="4"/>
        <v>0</v>
      </c>
      <c r="G14" s="237"/>
      <c r="H14" s="15"/>
      <c r="I14" s="16"/>
      <c r="J14" s="16"/>
      <c r="K14" s="12">
        <f t="shared" si="5"/>
        <v>0</v>
      </c>
      <c r="L14" s="13">
        <f t="shared" si="6"/>
        <v>0</v>
      </c>
      <c r="M14" s="249" t="e">
        <f t="shared" si="3"/>
        <v>#DIV/0!</v>
      </c>
    </row>
    <row r="15" spans="1:13" ht="14.25">
      <c r="A15" s="17"/>
      <c r="B15" s="239"/>
      <c r="C15" s="15"/>
      <c r="D15" s="16"/>
      <c r="E15" s="16"/>
      <c r="F15" s="12">
        <f t="shared" si="4"/>
        <v>0</v>
      </c>
      <c r="G15" s="237"/>
      <c r="H15" s="15"/>
      <c r="I15" s="16"/>
      <c r="J15" s="16"/>
      <c r="K15" s="12">
        <f t="shared" si="5"/>
        <v>0</v>
      </c>
      <c r="L15" s="13">
        <f t="shared" si="6"/>
        <v>0</v>
      </c>
      <c r="M15" s="249" t="e">
        <f t="shared" si="3"/>
        <v>#DIV/0!</v>
      </c>
    </row>
    <row r="16" spans="1:13" ht="14.25">
      <c r="A16" s="17"/>
      <c r="B16" s="239"/>
      <c r="C16" s="15"/>
      <c r="D16" s="16"/>
      <c r="E16" s="16"/>
      <c r="F16" s="12">
        <f t="shared" si="4"/>
        <v>0</v>
      </c>
      <c r="G16" s="237"/>
      <c r="H16" s="15"/>
      <c r="I16" s="16"/>
      <c r="J16" s="16"/>
      <c r="K16" s="12">
        <f t="shared" si="5"/>
        <v>0</v>
      </c>
      <c r="L16" s="13">
        <f t="shared" si="6"/>
        <v>0</v>
      </c>
      <c r="M16" s="249" t="e">
        <f t="shared" si="3"/>
        <v>#DIV/0!</v>
      </c>
    </row>
    <row r="17" spans="1:13" ht="14.25">
      <c r="A17" s="17"/>
      <c r="B17" s="239"/>
      <c r="C17" s="15"/>
      <c r="D17" s="16"/>
      <c r="E17" s="16"/>
      <c r="F17" s="12">
        <f t="shared" si="4"/>
        <v>0</v>
      </c>
      <c r="G17" s="237"/>
      <c r="H17" s="15"/>
      <c r="I17" s="16"/>
      <c r="J17" s="16"/>
      <c r="K17" s="12">
        <f t="shared" si="5"/>
        <v>0</v>
      </c>
      <c r="L17" s="13">
        <f t="shared" si="6"/>
        <v>0</v>
      </c>
      <c r="M17" s="249" t="e">
        <f t="shared" si="3"/>
        <v>#DIV/0!</v>
      </c>
    </row>
    <row r="18" spans="1:13" ht="14.25">
      <c r="A18" s="17"/>
      <c r="B18" s="239"/>
      <c r="C18" s="15"/>
      <c r="D18" s="16"/>
      <c r="E18" s="16"/>
      <c r="F18" s="12">
        <f t="shared" si="4"/>
        <v>0</v>
      </c>
      <c r="G18" s="237"/>
      <c r="H18" s="15"/>
      <c r="I18" s="16"/>
      <c r="J18" s="16"/>
      <c r="K18" s="12">
        <f t="shared" si="5"/>
        <v>0</v>
      </c>
      <c r="L18" s="13">
        <f t="shared" si="6"/>
        <v>0</v>
      </c>
      <c r="M18" s="249" t="e">
        <f t="shared" si="3"/>
        <v>#DIV/0!</v>
      </c>
    </row>
    <row r="19" spans="1:13" ht="14.25">
      <c r="A19" s="17"/>
      <c r="B19" s="239"/>
      <c r="C19" s="15"/>
      <c r="D19" s="16"/>
      <c r="E19" s="16"/>
      <c r="F19" s="12">
        <f t="shared" si="4"/>
        <v>0</v>
      </c>
      <c r="G19" s="237"/>
      <c r="H19" s="15"/>
      <c r="I19" s="16"/>
      <c r="J19" s="16"/>
      <c r="K19" s="12">
        <f t="shared" si="5"/>
        <v>0</v>
      </c>
      <c r="L19" s="13">
        <f t="shared" si="6"/>
        <v>0</v>
      </c>
      <c r="M19" s="249" t="e">
        <f t="shared" si="3"/>
        <v>#DIV/0!</v>
      </c>
    </row>
    <row r="20" spans="1:13" ht="14.25">
      <c r="A20" s="17"/>
      <c r="B20" s="239"/>
      <c r="C20" s="15"/>
      <c r="D20" s="16"/>
      <c r="E20" s="16"/>
      <c r="F20" s="12">
        <f t="shared" si="4"/>
        <v>0</v>
      </c>
      <c r="G20" s="237"/>
      <c r="H20" s="15"/>
      <c r="I20" s="16"/>
      <c r="J20" s="16"/>
      <c r="K20" s="12">
        <f t="shared" si="5"/>
        <v>0</v>
      </c>
      <c r="L20" s="13">
        <f t="shared" si="6"/>
        <v>0</v>
      </c>
      <c r="M20" s="249" t="e">
        <f t="shared" si="3"/>
        <v>#DIV/0!</v>
      </c>
    </row>
    <row r="21" spans="1:13" ht="14.25">
      <c r="A21" s="17"/>
      <c r="B21" s="239"/>
      <c r="C21" s="15"/>
      <c r="D21" s="16"/>
      <c r="E21" s="16"/>
      <c r="F21" s="12">
        <f t="shared" si="4"/>
        <v>0</v>
      </c>
      <c r="G21" s="237"/>
      <c r="H21" s="15"/>
      <c r="I21" s="16"/>
      <c r="J21" s="16"/>
      <c r="K21" s="12">
        <f t="shared" si="5"/>
        <v>0</v>
      </c>
      <c r="L21" s="13">
        <f t="shared" si="6"/>
        <v>0</v>
      </c>
      <c r="M21" s="249" t="e">
        <f t="shared" si="3"/>
        <v>#DIV/0!</v>
      </c>
    </row>
    <row r="22" spans="1:13" ht="14.25">
      <c r="A22" s="17"/>
      <c r="B22" s="239"/>
      <c r="C22" s="15"/>
      <c r="D22" s="16"/>
      <c r="E22" s="16"/>
      <c r="F22" s="12">
        <f t="shared" si="4"/>
        <v>0</v>
      </c>
      <c r="G22" s="237"/>
      <c r="H22" s="15"/>
      <c r="I22" s="16"/>
      <c r="J22" s="16"/>
      <c r="K22" s="12">
        <f t="shared" si="5"/>
        <v>0</v>
      </c>
      <c r="L22" s="13">
        <f t="shared" si="6"/>
        <v>0</v>
      </c>
      <c r="M22" s="249" t="e">
        <f t="shared" si="3"/>
        <v>#DIV/0!</v>
      </c>
    </row>
    <row r="23" spans="1:13" ht="14.25">
      <c r="A23" s="17"/>
      <c r="B23" s="239"/>
      <c r="C23" s="15"/>
      <c r="D23" s="16"/>
      <c r="E23" s="16"/>
      <c r="F23" s="12">
        <f t="shared" si="4"/>
        <v>0</v>
      </c>
      <c r="G23" s="237"/>
      <c r="H23" s="15"/>
      <c r="I23" s="16"/>
      <c r="J23" s="16"/>
      <c r="K23" s="12">
        <f t="shared" si="5"/>
        <v>0</v>
      </c>
      <c r="L23" s="13">
        <f t="shared" si="6"/>
        <v>0</v>
      </c>
      <c r="M23" s="249" t="e">
        <f t="shared" si="3"/>
        <v>#DIV/0!</v>
      </c>
    </row>
    <row r="24" spans="1:13" ht="14.25">
      <c r="A24" s="17"/>
      <c r="B24" s="239"/>
      <c r="C24" s="15"/>
      <c r="D24" s="16"/>
      <c r="E24" s="16"/>
      <c r="F24" s="12">
        <f t="shared" si="4"/>
        <v>0</v>
      </c>
      <c r="G24" s="237"/>
      <c r="H24" s="15"/>
      <c r="I24" s="16"/>
      <c r="J24" s="16"/>
      <c r="K24" s="12">
        <f t="shared" si="5"/>
        <v>0</v>
      </c>
      <c r="L24" s="13">
        <f t="shared" si="6"/>
        <v>0</v>
      </c>
      <c r="M24" s="249" t="e">
        <f t="shared" si="3"/>
        <v>#DIV/0!</v>
      </c>
    </row>
    <row r="25" spans="1:13" ht="14.25">
      <c r="A25" s="17"/>
      <c r="B25" s="239"/>
      <c r="C25" s="15"/>
      <c r="D25" s="16"/>
      <c r="E25" s="16"/>
      <c r="F25" s="12">
        <f t="shared" si="4"/>
        <v>0</v>
      </c>
      <c r="G25" s="237"/>
      <c r="H25" s="15"/>
      <c r="I25" s="16"/>
      <c r="J25" s="16"/>
      <c r="K25" s="12">
        <f t="shared" si="5"/>
        <v>0</v>
      </c>
      <c r="L25" s="13">
        <f t="shared" si="6"/>
        <v>0</v>
      </c>
      <c r="M25" s="249" t="e">
        <f t="shared" si="3"/>
        <v>#DIV/0!</v>
      </c>
    </row>
    <row r="26" spans="1:13" ht="14.25">
      <c r="A26" s="17"/>
      <c r="B26" s="239"/>
      <c r="C26" s="15"/>
      <c r="D26" s="16"/>
      <c r="E26" s="16"/>
      <c r="F26" s="12">
        <f t="shared" si="4"/>
        <v>0</v>
      </c>
      <c r="G26" s="237"/>
      <c r="H26" s="15"/>
      <c r="I26" s="16"/>
      <c r="J26" s="16"/>
      <c r="K26" s="12">
        <f t="shared" si="5"/>
        <v>0</v>
      </c>
      <c r="L26" s="13">
        <f t="shared" si="6"/>
        <v>0</v>
      </c>
      <c r="M26" s="249" t="e">
        <f t="shared" si="3"/>
        <v>#DIV/0!</v>
      </c>
    </row>
    <row r="27" spans="1:13" ht="14.25">
      <c r="A27" s="17"/>
      <c r="B27" s="239"/>
      <c r="C27" s="15"/>
      <c r="D27" s="16"/>
      <c r="E27" s="16"/>
      <c r="F27" s="12">
        <f t="shared" si="4"/>
        <v>0</v>
      </c>
      <c r="G27" s="237"/>
      <c r="H27" s="15"/>
      <c r="I27" s="16"/>
      <c r="J27" s="16"/>
      <c r="K27" s="12">
        <f t="shared" si="5"/>
        <v>0</v>
      </c>
      <c r="L27" s="13">
        <f t="shared" si="6"/>
        <v>0</v>
      </c>
      <c r="M27" s="249" t="e">
        <f t="shared" si="3"/>
        <v>#DIV/0!</v>
      </c>
    </row>
    <row r="28" spans="1:13" ht="14.25">
      <c r="A28" s="17"/>
      <c r="B28" s="239"/>
      <c r="C28" s="15"/>
      <c r="D28" s="16"/>
      <c r="E28" s="16"/>
      <c r="F28" s="12">
        <f t="shared" si="4"/>
        <v>0</v>
      </c>
      <c r="G28" s="237"/>
      <c r="H28" s="15"/>
      <c r="I28" s="16"/>
      <c r="J28" s="16"/>
      <c r="K28" s="12">
        <f t="shared" si="5"/>
        <v>0</v>
      </c>
      <c r="L28" s="13">
        <f t="shared" si="6"/>
        <v>0</v>
      </c>
      <c r="M28" s="249" t="e">
        <f t="shared" si="3"/>
        <v>#DIV/0!</v>
      </c>
    </row>
    <row r="29" spans="1:13" ht="14.25">
      <c r="A29" s="17"/>
      <c r="B29" s="239"/>
      <c r="C29" s="15"/>
      <c r="D29" s="16"/>
      <c r="E29" s="16"/>
      <c r="F29" s="12">
        <f t="shared" si="4"/>
        <v>0</v>
      </c>
      <c r="G29" s="237"/>
      <c r="H29" s="15"/>
      <c r="I29" s="16"/>
      <c r="J29" s="16"/>
      <c r="K29" s="12">
        <f t="shared" si="5"/>
        <v>0</v>
      </c>
      <c r="L29" s="13">
        <f t="shared" si="6"/>
        <v>0</v>
      </c>
      <c r="M29" s="249" t="e">
        <f t="shared" si="3"/>
        <v>#DIV/0!</v>
      </c>
    </row>
    <row r="30" spans="1:13" ht="14.25">
      <c r="A30" s="17"/>
      <c r="B30" s="239"/>
      <c r="C30" s="15"/>
      <c r="D30" s="16"/>
      <c r="E30" s="16"/>
      <c r="F30" s="12">
        <f t="shared" si="4"/>
        <v>0</v>
      </c>
      <c r="G30" s="237"/>
      <c r="H30" s="15"/>
      <c r="I30" s="16"/>
      <c r="J30" s="16"/>
      <c r="K30" s="12">
        <f t="shared" si="5"/>
        <v>0</v>
      </c>
      <c r="L30" s="13">
        <f t="shared" si="6"/>
        <v>0</v>
      </c>
      <c r="M30" s="249" t="e">
        <f t="shared" si="3"/>
        <v>#DIV/0!</v>
      </c>
    </row>
    <row r="31" spans="1:13" ht="14.25">
      <c r="A31" s="17"/>
      <c r="B31" s="239"/>
      <c r="C31" s="15"/>
      <c r="D31" s="16"/>
      <c r="E31" s="16"/>
      <c r="F31" s="12">
        <f t="shared" si="4"/>
        <v>0</v>
      </c>
      <c r="G31" s="237"/>
      <c r="H31" s="15"/>
      <c r="I31" s="16"/>
      <c r="J31" s="16"/>
      <c r="K31" s="12">
        <f t="shared" si="5"/>
        <v>0</v>
      </c>
      <c r="L31" s="13">
        <f t="shared" si="6"/>
        <v>0</v>
      </c>
      <c r="M31" s="249" t="e">
        <f t="shared" si="3"/>
        <v>#DIV/0!</v>
      </c>
    </row>
    <row r="32" spans="1:13" ht="14.25">
      <c r="A32" s="17"/>
      <c r="B32" s="239"/>
      <c r="C32" s="15"/>
      <c r="D32" s="16"/>
      <c r="E32" s="16"/>
      <c r="F32" s="12">
        <f t="shared" si="4"/>
        <v>0</v>
      </c>
      <c r="G32" s="237"/>
      <c r="H32" s="15"/>
      <c r="I32" s="16"/>
      <c r="J32" s="16"/>
      <c r="K32" s="12">
        <f t="shared" si="5"/>
        <v>0</v>
      </c>
      <c r="L32" s="13">
        <f t="shared" si="6"/>
        <v>0</v>
      </c>
      <c r="M32" s="249" t="e">
        <f t="shared" si="3"/>
        <v>#DIV/0!</v>
      </c>
    </row>
    <row r="33" spans="1:13" ht="14.25">
      <c r="A33" s="17"/>
      <c r="B33" s="239"/>
      <c r="C33" s="15"/>
      <c r="D33" s="16"/>
      <c r="E33" s="16"/>
      <c r="F33" s="12">
        <f t="shared" si="4"/>
        <v>0</v>
      </c>
      <c r="G33" s="237"/>
      <c r="H33" s="15"/>
      <c r="I33" s="16"/>
      <c r="J33" s="16"/>
      <c r="K33" s="12">
        <f t="shared" si="5"/>
        <v>0</v>
      </c>
      <c r="L33" s="13">
        <f t="shared" si="6"/>
        <v>0</v>
      </c>
      <c r="M33" s="249" t="e">
        <f t="shared" si="3"/>
        <v>#DIV/0!</v>
      </c>
    </row>
    <row r="34" spans="1:13" ht="14.25">
      <c r="A34" s="17"/>
      <c r="B34" s="239"/>
      <c r="C34" s="15"/>
      <c r="D34" s="16"/>
      <c r="E34" s="16"/>
      <c r="F34" s="12">
        <f t="shared" si="4"/>
        <v>0</v>
      </c>
      <c r="G34" s="237"/>
      <c r="H34" s="15"/>
      <c r="I34" s="16"/>
      <c r="J34" s="16"/>
      <c r="K34" s="12">
        <f t="shared" si="5"/>
        <v>0</v>
      </c>
      <c r="L34" s="13">
        <f t="shared" si="6"/>
        <v>0</v>
      </c>
      <c r="M34" s="249" t="e">
        <f t="shared" si="3"/>
        <v>#DIV/0!</v>
      </c>
    </row>
    <row r="35" spans="1:13" ht="14.25">
      <c r="A35" s="17"/>
      <c r="B35" s="239"/>
      <c r="C35" s="15"/>
      <c r="D35" s="16"/>
      <c r="E35" s="16"/>
      <c r="F35" s="12">
        <f t="shared" si="4"/>
        <v>0</v>
      </c>
      <c r="G35" s="237"/>
      <c r="H35" s="15"/>
      <c r="I35" s="16"/>
      <c r="J35" s="16"/>
      <c r="K35" s="12">
        <f t="shared" si="5"/>
        <v>0</v>
      </c>
      <c r="L35" s="13">
        <f t="shared" si="6"/>
        <v>0</v>
      </c>
      <c r="M35" s="249" t="e">
        <f t="shared" si="3"/>
        <v>#DIV/0!</v>
      </c>
    </row>
    <row r="36" spans="1:13" ht="14.25">
      <c r="A36" s="17"/>
      <c r="B36" s="239"/>
      <c r="C36" s="15"/>
      <c r="D36" s="16"/>
      <c r="E36" s="16"/>
      <c r="F36" s="12">
        <f t="shared" si="4"/>
        <v>0</v>
      </c>
      <c r="G36" s="237"/>
      <c r="H36" s="15"/>
      <c r="I36" s="16"/>
      <c r="J36" s="16"/>
      <c r="K36" s="12">
        <f t="shared" si="5"/>
        <v>0</v>
      </c>
      <c r="L36" s="13">
        <f t="shared" si="6"/>
        <v>0</v>
      </c>
      <c r="M36" s="249" t="e">
        <f t="shared" si="3"/>
        <v>#DIV/0!</v>
      </c>
    </row>
    <row r="37" spans="1:14" ht="14.25">
      <c r="A37" s="17"/>
      <c r="B37" s="239"/>
      <c r="C37" s="15"/>
      <c r="D37" s="16"/>
      <c r="E37" s="16"/>
      <c r="F37" s="12">
        <f>SUM(F2:F36)</f>
        <v>0</v>
      </c>
      <c r="G37" s="237"/>
      <c r="H37" s="15"/>
      <c r="I37" s="16"/>
      <c r="J37" s="16"/>
      <c r="K37" s="12">
        <f>SUM(K2:K36)</f>
        <v>0</v>
      </c>
      <c r="L37" s="13">
        <f>SUM(L2:L36)</f>
        <v>0</v>
      </c>
      <c r="M37" s="249" t="e">
        <f t="shared" si="3"/>
        <v>#DIV/0!</v>
      </c>
      <c r="N37" s="240"/>
    </row>
    <row r="38" spans="1:14" ht="14.25">
      <c r="A38" s="241"/>
      <c r="B38" s="242"/>
      <c r="C38" s="243"/>
      <c r="D38" s="244"/>
      <c r="E38" s="244"/>
      <c r="F38" s="245"/>
      <c r="G38" s="246"/>
      <c r="H38" s="243"/>
      <c r="I38" s="244"/>
      <c r="J38" s="244"/>
      <c r="K38" s="245"/>
      <c r="L38" s="247"/>
      <c r="M38" s="248"/>
      <c r="N38" s="240"/>
    </row>
    <row r="39" spans="1:14" ht="14.25">
      <c r="A39" s="241"/>
      <c r="B39" s="242"/>
      <c r="C39" s="243"/>
      <c r="D39" s="244"/>
      <c r="E39" s="244"/>
      <c r="F39" s="245"/>
      <c r="G39" s="246"/>
      <c r="H39" s="243"/>
      <c r="I39" s="244"/>
      <c r="J39" s="244"/>
      <c r="K39" s="245"/>
      <c r="L39" s="247"/>
      <c r="M39" s="248"/>
      <c r="N39" s="240"/>
    </row>
    <row r="40" spans="1:14" ht="14.25">
      <c r="A40" s="241"/>
      <c r="B40" s="242"/>
      <c r="C40" s="243"/>
      <c r="D40" s="244"/>
      <c r="E40" s="244"/>
      <c r="F40" s="245"/>
      <c r="G40" s="246"/>
      <c r="H40" s="243"/>
      <c r="I40" s="244"/>
      <c r="J40" s="244"/>
      <c r="K40" s="245"/>
      <c r="L40" s="247"/>
      <c r="M40" s="248"/>
      <c r="N40" s="240"/>
    </row>
    <row r="41" spans="1:14" ht="14.25">
      <c r="A41" s="241"/>
      <c r="B41" s="242"/>
      <c r="C41" s="243"/>
      <c r="D41" s="244"/>
      <c r="E41" s="244"/>
      <c r="F41" s="245"/>
      <c r="G41" s="246"/>
      <c r="H41" s="243"/>
      <c r="I41" s="244"/>
      <c r="J41" s="244"/>
      <c r="K41" s="245"/>
      <c r="L41" s="247"/>
      <c r="M41" s="248"/>
      <c r="N41" s="240"/>
    </row>
    <row r="42" spans="1:14" ht="14.25">
      <c r="A42" s="241"/>
      <c r="B42" s="242"/>
      <c r="C42" s="243"/>
      <c r="D42" s="244"/>
      <c r="E42" s="244"/>
      <c r="F42" s="245"/>
      <c r="G42" s="246"/>
      <c r="H42" s="243"/>
      <c r="I42" s="244"/>
      <c r="J42" s="244"/>
      <c r="K42" s="245"/>
      <c r="L42" s="247"/>
      <c r="M42" s="248"/>
      <c r="N42" s="240"/>
    </row>
    <row r="43" spans="1:14" ht="14.25">
      <c r="A43" s="241"/>
      <c r="B43" s="242"/>
      <c r="C43" s="243"/>
      <c r="D43" s="244"/>
      <c r="E43" s="244"/>
      <c r="F43" s="245"/>
      <c r="G43" s="246"/>
      <c r="H43" s="243"/>
      <c r="I43" s="244"/>
      <c r="J43" s="244"/>
      <c r="K43" s="245"/>
      <c r="L43" s="247"/>
      <c r="M43" s="248"/>
      <c r="N43" s="240"/>
    </row>
    <row r="44" spans="1:14" ht="14.25">
      <c r="A44" s="241"/>
      <c r="B44" s="242"/>
      <c r="C44" s="243"/>
      <c r="D44" s="244"/>
      <c r="E44" s="244"/>
      <c r="F44" s="245"/>
      <c r="G44" s="246"/>
      <c r="H44" s="243"/>
      <c r="I44" s="244"/>
      <c r="J44" s="244"/>
      <c r="K44" s="245"/>
      <c r="L44" s="247"/>
      <c r="M44" s="248"/>
      <c r="N44" s="240"/>
    </row>
  </sheetData>
  <hyperlinks>
    <hyperlink ref="A65334" r:id="rId1" display="presto@mania.com.au"/>
  </hyperlinks>
  <printOptions/>
  <pageMargins left="0.75" right="0.75" top="1" bottom="1" header="0.5" footer="0.5"/>
  <pageSetup fitToHeight="1" fitToWidth="1" horizontalDpi="300" verticalDpi="300" orientation="landscape" scale="71" r:id="rId2"/>
</worksheet>
</file>

<file path=xl/worksheets/sheet5.xml><?xml version="1.0" encoding="utf-8"?>
<worksheet xmlns="http://schemas.openxmlformats.org/spreadsheetml/2006/main" xmlns:r="http://schemas.openxmlformats.org/officeDocument/2006/relationships">
  <dimension ref="A1:M33"/>
  <sheetViews>
    <sheetView zoomScale="90" zoomScaleNormal="90" workbookViewId="0" topLeftCell="A1">
      <selection activeCell="G3" sqref="G3"/>
    </sheetView>
  </sheetViews>
  <sheetFormatPr defaultColWidth="9.140625" defaultRowHeight="12.75"/>
  <cols>
    <col min="1" max="1" width="16.8515625" style="0" customWidth="1"/>
    <col min="5" max="6" width="13.421875" style="0" customWidth="1"/>
    <col min="8" max="8" width="16.57421875" style="0" customWidth="1"/>
    <col min="9" max="9" width="2.57421875" style="0" customWidth="1"/>
    <col min="10" max="10" width="14.28125" style="0" customWidth="1"/>
    <col min="11" max="11" width="12.28125" style="0" customWidth="1"/>
    <col min="12" max="12" width="14.28125" style="0" customWidth="1"/>
    <col min="13" max="13" width="16.57421875" style="0" customWidth="1"/>
  </cols>
  <sheetData>
    <row r="1" spans="1:13" ht="28.5" thickBot="1">
      <c r="A1" s="190" t="s">
        <v>136</v>
      </c>
      <c r="B1" s="191"/>
      <c r="C1" s="192"/>
      <c r="D1" s="192"/>
      <c r="E1" s="192"/>
      <c r="F1" s="429" t="s">
        <v>222</v>
      </c>
      <c r="G1" s="192"/>
      <c r="H1" s="192"/>
      <c r="I1" s="192"/>
      <c r="J1" s="192"/>
      <c r="K1" s="192"/>
      <c r="L1" s="429" t="s">
        <v>223</v>
      </c>
      <c r="M1" s="193"/>
    </row>
    <row r="2" spans="1:13" ht="13.5" thickBot="1">
      <c r="A2" s="32" t="s">
        <v>137</v>
      </c>
      <c r="B2" s="32"/>
      <c r="C2" s="32"/>
      <c r="D2" s="32"/>
      <c r="E2" s="194"/>
      <c r="F2" s="416"/>
      <c r="G2" s="416"/>
      <c r="H2" s="417"/>
      <c r="I2" s="417"/>
      <c r="J2" s="194"/>
      <c r="K2" s="416"/>
      <c r="L2" s="416"/>
      <c r="M2" s="417"/>
    </row>
    <row r="3" spans="1:13" ht="15" thickBot="1">
      <c r="A3" s="32" t="s">
        <v>138</v>
      </c>
      <c r="B3" s="32"/>
      <c r="C3" s="32"/>
      <c r="D3" s="32"/>
      <c r="E3" s="418">
        <f>'Closed Trades'!$N$56+'Open Trades'!$J28</f>
        <v>0</v>
      </c>
      <c r="F3" s="24"/>
      <c r="G3" s="24"/>
      <c r="H3" s="419"/>
      <c r="I3" s="24"/>
      <c r="J3" s="418">
        <f>'Trades and Divs'!$N$50+'Open Trades'!$J28</f>
        <v>0</v>
      </c>
      <c r="K3" s="24"/>
      <c r="L3" s="24"/>
      <c r="M3" s="419"/>
    </row>
    <row r="4" spans="1:13" ht="13.5" thickBot="1">
      <c r="A4" s="196" t="s">
        <v>139</v>
      </c>
      <c r="B4" s="196"/>
      <c r="C4" s="196"/>
      <c r="D4" s="196"/>
      <c r="E4" s="197">
        <f>E2+E3</f>
        <v>0</v>
      </c>
      <c r="F4" s="24"/>
      <c r="G4" s="24"/>
      <c r="H4" s="419"/>
      <c r="I4" s="419"/>
      <c r="J4" s="197">
        <f>J2+J3</f>
        <v>0</v>
      </c>
      <c r="K4" s="24"/>
      <c r="L4" s="24"/>
      <c r="M4" s="419"/>
    </row>
    <row r="5" spans="1:13" ht="13.5" thickBot="1">
      <c r="A5" s="196" t="s">
        <v>140</v>
      </c>
      <c r="B5" s="32"/>
      <c r="C5" s="32"/>
      <c r="D5" s="32"/>
      <c r="E5" s="198">
        <f>E4-'Open Trades'!$I28</f>
        <v>0</v>
      </c>
      <c r="F5" s="24"/>
      <c r="G5" s="24"/>
      <c r="H5" s="419"/>
      <c r="I5" s="419"/>
      <c r="J5" s="198">
        <f>J4-'Open Trades'!$I28</f>
        <v>0</v>
      </c>
      <c r="K5" s="24"/>
      <c r="L5" s="24"/>
      <c r="M5" s="419"/>
    </row>
    <row r="6" spans="1:13" ht="13.5" thickBot="1">
      <c r="A6" s="196" t="s">
        <v>141</v>
      </c>
      <c r="B6" s="32"/>
      <c r="C6" s="32"/>
      <c r="D6" s="32"/>
      <c r="E6" s="198">
        <f>('Closed Trades'!P57+'Closed Trades'!Q57)</f>
        <v>0</v>
      </c>
      <c r="F6" s="24"/>
      <c r="G6" s="24"/>
      <c r="H6" s="419"/>
      <c r="I6" s="419"/>
      <c r="J6" s="198">
        <f>('Trades and Divs'!P51+'Trades and Divs'!Q51)</f>
        <v>0</v>
      </c>
      <c r="K6" s="24"/>
      <c r="L6" s="24"/>
      <c r="M6" s="419"/>
    </row>
    <row r="7" spans="1:13" ht="18.75" customHeight="1" thickBot="1">
      <c r="A7" s="196" t="s">
        <v>142</v>
      </c>
      <c r="B7" s="32"/>
      <c r="C7" s="32"/>
      <c r="D7" s="32"/>
      <c r="E7" s="414" t="e">
        <f>E6/E2</f>
        <v>#DIV/0!</v>
      </c>
      <c r="F7" s="117" t="s">
        <v>49</v>
      </c>
      <c r="G7" s="24"/>
      <c r="H7" s="420" t="s">
        <v>143</v>
      </c>
      <c r="I7" s="420"/>
      <c r="J7" s="439" t="e">
        <f>J6/J2</f>
        <v>#DIV/0!</v>
      </c>
      <c r="K7" s="117" t="s">
        <v>49</v>
      </c>
      <c r="L7" s="24"/>
      <c r="M7" s="420" t="s">
        <v>143</v>
      </c>
    </row>
    <row r="8" spans="1:13" ht="13.5" thickBot="1">
      <c r="A8" s="24"/>
      <c r="B8" s="24"/>
      <c r="C8" s="24"/>
      <c r="D8" s="24"/>
      <c r="E8" s="421" t="s">
        <v>144</v>
      </c>
      <c r="F8" s="117" t="s">
        <v>145</v>
      </c>
      <c r="G8" s="45"/>
      <c r="H8" s="422" t="s">
        <v>146</v>
      </c>
      <c r="I8" s="117"/>
      <c r="J8" s="421" t="s">
        <v>144</v>
      </c>
      <c r="K8" s="117" t="s">
        <v>145</v>
      </c>
      <c r="L8" s="45"/>
      <c r="M8" s="422" t="s">
        <v>146</v>
      </c>
    </row>
    <row r="9" spans="1:13" ht="13.5" thickBot="1">
      <c r="A9" s="32" t="s">
        <v>147</v>
      </c>
      <c r="B9" s="32"/>
      <c r="C9" s="32"/>
      <c r="D9" s="32"/>
      <c r="E9" s="199" t="e">
        <f>ABS('Closed Trades'!P58)-F11</f>
        <v>#DIV/0!</v>
      </c>
      <c r="F9" s="200" t="e">
        <f>E9+F11</f>
        <v>#DIV/0!</v>
      </c>
      <c r="G9" s="24"/>
      <c r="H9" s="201" t="e">
        <f>(F9/'Closed Trades'!G58)</f>
        <v>#DIV/0!</v>
      </c>
      <c r="I9" s="436"/>
      <c r="J9" s="199" t="e">
        <f>ABS('Trades and Divs'!P52)-F11</f>
        <v>#DIV/0!</v>
      </c>
      <c r="K9" s="200" t="e">
        <f>J9+F11</f>
        <v>#DIV/0!</v>
      </c>
      <c r="L9" s="24"/>
      <c r="M9" s="201" t="e">
        <f>(K9/'Closed Trades'!G58)</f>
        <v>#DIV/0!</v>
      </c>
    </row>
    <row r="10" spans="1:13" ht="13.5" thickBot="1">
      <c r="A10" s="32" t="s">
        <v>148</v>
      </c>
      <c r="B10" s="32"/>
      <c r="C10" s="32"/>
      <c r="D10" s="32"/>
      <c r="E10" s="199" t="e">
        <f>'Closed Trades'!Q58+F11</f>
        <v>#DIV/0!</v>
      </c>
      <c r="F10" s="202" t="e">
        <f>E10-F11</f>
        <v>#DIV/0!</v>
      </c>
      <c r="G10" s="203"/>
      <c r="H10" s="201" t="e">
        <f>(F10/'Closed Trades'!G58)</f>
        <v>#DIV/0!</v>
      </c>
      <c r="I10" s="436"/>
      <c r="J10" s="199" t="e">
        <f>'Trades and Divs'!Q52+F11</f>
        <v>#DIV/0!</v>
      </c>
      <c r="K10" s="202" t="e">
        <f>J10-F11</f>
        <v>#DIV/0!</v>
      </c>
      <c r="L10" s="203"/>
      <c r="M10" s="201" t="e">
        <f>(K10/'Closed Trades'!G58)</f>
        <v>#DIV/0!</v>
      </c>
    </row>
    <row r="11" spans="1:13" ht="13.5" thickBot="1">
      <c r="A11" s="32" t="s">
        <v>149</v>
      </c>
      <c r="B11" s="32"/>
      <c r="C11" s="32"/>
      <c r="D11" s="32"/>
      <c r="E11" s="423"/>
      <c r="F11" s="202" t="e">
        <f>('Closed Trades'!E56+'Closed Trades'!F56+'Closed Trades'!K56+'Closed Trades'!L56)/'Closed Trades'!G57</f>
        <v>#DIV/0!</v>
      </c>
      <c r="G11" s="203"/>
      <c r="H11" s="201" t="e">
        <f>(F11/'Closed Trades'!G58)</f>
        <v>#DIV/0!</v>
      </c>
      <c r="I11" s="437"/>
      <c r="J11" s="423"/>
      <c r="K11" s="202" t="e">
        <f>('Trades and Divs'!E50+'Trades and Divs'!F50+'Trades and Divs'!K50+'Trades and Divs'!L50)/'Trades and Divs'!G51</f>
        <v>#DIV/0!</v>
      </c>
      <c r="L11" s="203"/>
      <c r="M11" s="201" t="e">
        <f>(K11/'Closed Trades'!G58)</f>
        <v>#DIV/0!</v>
      </c>
    </row>
    <row r="12" spans="1:13" ht="15.75" thickBot="1">
      <c r="A12" s="32" t="s">
        <v>150</v>
      </c>
      <c r="B12" s="32"/>
      <c r="C12" s="32"/>
      <c r="D12" s="32"/>
      <c r="E12" s="423"/>
      <c r="F12" s="413" t="e">
        <f>E6/'Closed Trades'!G57</f>
        <v>#DIV/0!</v>
      </c>
      <c r="G12" s="203"/>
      <c r="H12" s="415" t="e">
        <f>(F12/'Closed Trades'!G58)</f>
        <v>#DIV/0!</v>
      </c>
      <c r="I12" s="438"/>
      <c r="J12" s="423"/>
      <c r="K12" s="428" t="e">
        <f>J6/'Trades and Divs'!G51</f>
        <v>#DIV/0!</v>
      </c>
      <c r="L12" s="203"/>
      <c r="M12" s="415" t="e">
        <f>(K12/'Closed Trades'!G58)</f>
        <v>#DIV/0!</v>
      </c>
    </row>
    <row r="13" spans="1:13" ht="13.5" thickBot="1">
      <c r="A13" s="24"/>
      <c r="B13" s="24"/>
      <c r="C13" s="24"/>
      <c r="D13" s="24"/>
      <c r="E13" s="423"/>
      <c r="F13" s="203"/>
      <c r="G13" s="24"/>
      <c r="H13" s="419"/>
      <c r="I13" s="24"/>
      <c r="J13" s="423"/>
      <c r="K13" s="203"/>
      <c r="L13" s="24"/>
      <c r="M13" s="419"/>
    </row>
    <row r="14" spans="1:13" ht="13.5" thickBot="1">
      <c r="A14" s="32" t="s">
        <v>151</v>
      </c>
      <c r="B14" s="32"/>
      <c r="C14" s="32"/>
      <c r="D14" s="32"/>
      <c r="E14" s="205" t="e">
        <f>E10/E9</f>
        <v>#DIV/0!</v>
      </c>
      <c r="F14" s="203"/>
      <c r="G14" s="24"/>
      <c r="H14" s="419"/>
      <c r="I14" s="419"/>
      <c r="J14" s="205" t="e">
        <f>E14</f>
        <v>#DIV/0!</v>
      </c>
      <c r="K14" s="203"/>
      <c r="L14" s="24"/>
      <c r="M14" s="419"/>
    </row>
    <row r="15" spans="1:13" ht="13.5" thickBot="1">
      <c r="A15" s="32" t="s">
        <v>152</v>
      </c>
      <c r="B15" s="32"/>
      <c r="C15" s="32"/>
      <c r="D15" s="32"/>
      <c r="E15" s="206" t="e">
        <f>'Closed Trades'!Q56/('Closed Trades'!Q56+'Closed Trades'!P56)</f>
        <v>#DIV/0!</v>
      </c>
      <c r="F15" s="203"/>
      <c r="G15" s="24"/>
      <c r="H15" s="419"/>
      <c r="I15" s="419"/>
      <c r="J15" s="206" t="e">
        <f>E15</f>
        <v>#DIV/0!</v>
      </c>
      <c r="K15" s="203"/>
      <c r="L15" s="24"/>
      <c r="M15" s="419"/>
    </row>
    <row r="16" spans="1:13" ht="13.5" thickBot="1">
      <c r="A16" s="32" t="s">
        <v>153</v>
      </c>
      <c r="B16" s="32"/>
      <c r="C16" s="32"/>
      <c r="D16" s="32"/>
      <c r="E16" s="207" t="e">
        <f>(E17*7)/'Closed Trades'!E59</f>
        <v>#DIV/0!</v>
      </c>
      <c r="F16" s="24"/>
      <c r="G16" s="24"/>
      <c r="H16" s="419"/>
      <c r="I16" s="419"/>
      <c r="J16" s="207" t="e">
        <f>E16</f>
        <v>#DIV/0!</v>
      </c>
      <c r="K16" s="24"/>
      <c r="L16" s="24"/>
      <c r="M16" s="419"/>
    </row>
    <row r="17" spans="1:13" ht="13.5" thickBot="1">
      <c r="A17" s="196" t="s">
        <v>154</v>
      </c>
      <c r="B17" s="196"/>
      <c r="C17" s="196"/>
      <c r="D17" s="196"/>
      <c r="E17" s="208">
        <f>COUNT('Closed Trades'!J3:J55)</f>
        <v>0</v>
      </c>
      <c r="F17" s="110"/>
      <c r="G17" s="110"/>
      <c r="H17" s="424"/>
      <c r="I17" s="424"/>
      <c r="J17" s="208">
        <f>E17</f>
        <v>0</v>
      </c>
      <c r="K17" s="110"/>
      <c r="L17" s="110"/>
      <c r="M17" s="424"/>
    </row>
    <row r="18" spans="1:13" ht="13.5" thickBot="1">
      <c r="A18" s="196" t="s">
        <v>155</v>
      </c>
      <c r="B18" s="196"/>
      <c r="C18" s="196"/>
      <c r="D18" s="196"/>
      <c r="E18" s="209" t="e">
        <f>'Closed Trades'!S57/E17</f>
        <v>#DIV/0!</v>
      </c>
      <c r="F18" s="425"/>
      <c r="G18" s="426"/>
      <c r="H18" s="427"/>
      <c r="I18" s="427"/>
      <c r="J18" s="209" t="e">
        <f>E18</f>
        <v>#DIV/0!</v>
      </c>
      <c r="K18" s="425"/>
      <c r="L18" s="426"/>
      <c r="M18" s="427"/>
    </row>
    <row r="19" spans="1:13" ht="12.75">
      <c r="A19" s="210"/>
      <c r="B19" s="210"/>
      <c r="C19" s="210"/>
      <c r="D19" s="210"/>
      <c r="E19" s="210"/>
      <c r="F19" s="210"/>
      <c r="G19" s="110"/>
      <c r="H19" s="210"/>
      <c r="I19" s="210"/>
      <c r="J19" s="210"/>
      <c r="K19" s="210"/>
      <c r="L19" s="210"/>
      <c r="M19" s="211"/>
    </row>
    <row r="20" spans="1:13" ht="12.75">
      <c r="A20" s="191"/>
      <c r="B20" s="191"/>
      <c r="C20" s="191"/>
      <c r="D20" s="191"/>
      <c r="E20" s="191"/>
      <c r="G20" s="191"/>
      <c r="H20" s="191"/>
      <c r="I20" s="191"/>
      <c r="J20" s="191"/>
      <c r="K20" s="191"/>
      <c r="L20" s="191"/>
      <c r="M20" s="212"/>
    </row>
    <row r="21" spans="1:13" ht="13.5" thickBot="1">
      <c r="A21" s="213" t="s">
        <v>156</v>
      </c>
      <c r="B21" s="110"/>
      <c r="C21" s="110"/>
      <c r="D21" s="110"/>
      <c r="E21" s="110"/>
      <c r="F21" s="110"/>
      <c r="G21" s="110"/>
      <c r="H21" s="110"/>
      <c r="I21" s="110"/>
      <c r="J21" s="110"/>
      <c r="K21" s="110"/>
      <c r="L21" s="110"/>
      <c r="M21" s="204"/>
    </row>
    <row r="22" spans="1:13" ht="13.5" thickBot="1">
      <c r="A22" s="110" t="s">
        <v>157</v>
      </c>
      <c r="B22" s="110"/>
      <c r="C22" s="110"/>
      <c r="D22" s="110"/>
      <c r="E22" s="214">
        <v>38717</v>
      </c>
      <c r="F22" s="110"/>
      <c r="G22" s="110"/>
      <c r="H22" s="110"/>
      <c r="I22" s="110"/>
      <c r="J22" s="110"/>
      <c r="K22" s="110"/>
      <c r="L22" s="110"/>
      <c r="M22" s="204"/>
    </row>
    <row r="23" spans="1:13" ht="12.75">
      <c r="A23" s="110"/>
      <c r="B23" s="110"/>
      <c r="C23" s="110"/>
      <c r="D23" s="110"/>
      <c r="E23" s="110"/>
      <c r="F23" s="110"/>
      <c r="G23" s="110"/>
      <c r="H23" s="110"/>
      <c r="I23" s="110"/>
      <c r="J23" s="110"/>
      <c r="K23" s="110"/>
      <c r="L23" s="110"/>
      <c r="M23" s="204"/>
    </row>
    <row r="24" spans="1:13" ht="12.75">
      <c r="A24" s="215" t="s">
        <v>158</v>
      </c>
      <c r="B24" s="216"/>
      <c r="C24" s="216"/>
      <c r="D24" s="216"/>
      <c r="E24" s="217"/>
      <c r="F24" s="110"/>
      <c r="G24" s="215" t="s">
        <v>159</v>
      </c>
      <c r="H24" s="216"/>
      <c r="I24" s="216"/>
      <c r="J24" s="216"/>
      <c r="K24" s="216"/>
      <c r="L24" s="216"/>
      <c r="M24" s="217"/>
    </row>
    <row r="25" spans="1:13" ht="13.5" thickBot="1">
      <c r="A25" s="218"/>
      <c r="B25" s="110"/>
      <c r="C25" s="110"/>
      <c r="D25" s="110"/>
      <c r="E25" s="204"/>
      <c r="F25" s="110"/>
      <c r="G25" s="218"/>
      <c r="H25" s="110"/>
      <c r="I25" s="110"/>
      <c r="J25" s="110"/>
      <c r="K25" s="110"/>
      <c r="L25" s="110"/>
      <c r="M25" s="204"/>
    </row>
    <row r="26" spans="1:13" ht="13.5" thickBot="1">
      <c r="A26" s="219" t="s">
        <v>160</v>
      </c>
      <c r="B26" s="196"/>
      <c r="C26" s="196"/>
      <c r="D26" s="196"/>
      <c r="E26" s="220">
        <f>'Closed Trades'!B3</f>
        <v>0</v>
      </c>
      <c r="F26" s="110"/>
      <c r="G26" s="219" t="s">
        <v>161</v>
      </c>
      <c r="H26" s="196"/>
      <c r="I26" s="196"/>
      <c r="J26" s="196"/>
      <c r="K26" s="221"/>
      <c r="L26" s="222" t="s">
        <v>162</v>
      </c>
      <c r="M26" s="223">
        <f>K26-E4</f>
        <v>0</v>
      </c>
    </row>
    <row r="27" spans="1:13" ht="13.5" thickBot="1">
      <c r="A27" s="219" t="s">
        <v>163</v>
      </c>
      <c r="B27" s="196"/>
      <c r="C27" s="196"/>
      <c r="D27" s="196"/>
      <c r="E27" s="224">
        <f>E22-E26</f>
        <v>38717</v>
      </c>
      <c r="F27" s="110"/>
      <c r="G27" s="219" t="s">
        <v>206</v>
      </c>
      <c r="H27" s="196"/>
      <c r="I27" s="196"/>
      <c r="J27" s="196"/>
      <c r="K27" s="225"/>
      <c r="L27" s="110"/>
      <c r="M27" s="204"/>
    </row>
    <row r="28" spans="1:13" ht="13.5" thickBot="1">
      <c r="A28" s="226" t="s">
        <v>164</v>
      </c>
      <c r="B28" s="32"/>
      <c r="C28" s="32"/>
      <c r="D28" s="32"/>
      <c r="E28" s="227" t="e">
        <f>(E2+('Closed Trades'!N56*(E27/'Closed Trades'!E59)))</f>
        <v>#DIV/0!</v>
      </c>
      <c r="F28" s="110"/>
      <c r="G28" s="219" t="s">
        <v>165</v>
      </c>
      <c r="H28" s="196"/>
      <c r="I28" s="196"/>
      <c r="J28" s="196"/>
      <c r="K28" s="228" t="e">
        <f>E16</f>
        <v>#DIV/0!</v>
      </c>
      <c r="L28" s="196" t="s">
        <v>166</v>
      </c>
      <c r="M28" s="229">
        <f ca="1">(E22-TODAY())/7</f>
        <v>-7</v>
      </c>
    </row>
    <row r="29" spans="1:13" ht="13.5" thickBot="1">
      <c r="A29" s="230" t="s">
        <v>167</v>
      </c>
      <c r="B29" s="231"/>
      <c r="C29" s="231"/>
      <c r="D29" s="231"/>
      <c r="E29" s="232" t="e">
        <f>E28-E2</f>
        <v>#DIV/0!</v>
      </c>
      <c r="F29" s="24"/>
      <c r="G29" s="230" t="s">
        <v>168</v>
      </c>
      <c r="H29" s="231"/>
      <c r="I29" s="231"/>
      <c r="J29" s="231"/>
      <c r="K29" s="233" t="e">
        <f>M29/K27</f>
        <v>#DIV/0!</v>
      </c>
      <c r="L29" s="234" t="s">
        <v>169</v>
      </c>
      <c r="M29" s="235" t="e">
        <f>(M26)/(M28*K28)</f>
        <v>#DIV/0!</v>
      </c>
    </row>
    <row r="30" spans="1:13" ht="12.75">
      <c r="A30" s="24"/>
      <c r="B30" s="24"/>
      <c r="C30" s="24"/>
      <c r="D30" s="24"/>
      <c r="E30" s="24"/>
      <c r="F30" s="24"/>
      <c r="G30" s="24"/>
      <c r="H30" s="24"/>
      <c r="I30" s="24"/>
      <c r="J30" s="24"/>
      <c r="K30" s="24"/>
      <c r="L30" s="24"/>
      <c r="M30" s="195"/>
    </row>
    <row r="31" spans="1:13" ht="12.75">
      <c r="A31" s="39"/>
      <c r="B31" s="39"/>
      <c r="C31" s="39"/>
      <c r="D31" s="39"/>
      <c r="E31" s="39"/>
      <c r="F31" s="39"/>
      <c r="G31" s="39"/>
      <c r="H31" s="39"/>
      <c r="I31" s="39"/>
      <c r="J31" s="39"/>
      <c r="K31" s="39"/>
      <c r="L31" s="39"/>
      <c r="M31" s="236"/>
    </row>
    <row r="33" ht="12.75">
      <c r="A33" t="s">
        <v>197</v>
      </c>
    </row>
  </sheetData>
  <printOptions/>
  <pageMargins left="0.75" right="0.75" top="1" bottom="1" header="0.5" footer="0.5"/>
  <pageSetup orientation="portrait" r:id="rId1"/>
</worksheet>
</file>

<file path=xl/worksheets/sheet6.xml><?xml version="1.0" encoding="utf-8"?>
<worksheet xmlns="http://schemas.openxmlformats.org/spreadsheetml/2006/main" xmlns:r="http://schemas.openxmlformats.org/officeDocument/2006/relationships">
  <dimension ref="A1:K19"/>
  <sheetViews>
    <sheetView workbookViewId="0" topLeftCell="A1">
      <selection activeCell="D3" sqref="D3"/>
    </sheetView>
  </sheetViews>
  <sheetFormatPr defaultColWidth="9.140625" defaultRowHeight="12.75"/>
  <cols>
    <col min="1" max="1" width="18.8515625" style="0" customWidth="1"/>
    <col min="6" max="6" width="26.8515625" style="0" customWidth="1"/>
    <col min="8" max="8" width="11.7109375" style="0" customWidth="1"/>
  </cols>
  <sheetData>
    <row r="1" spans="1:9" ht="27" thickBot="1">
      <c r="A1" s="18" t="s">
        <v>12</v>
      </c>
      <c r="E1" s="70" t="s">
        <v>38</v>
      </c>
      <c r="I1" s="19"/>
    </row>
    <row r="2" spans="1:9" ht="14.25" thickBot="1" thickTop="1">
      <c r="A2" s="20" t="s">
        <v>13</v>
      </c>
      <c r="B2" s="21"/>
      <c r="C2" s="21"/>
      <c r="D2" s="21"/>
      <c r="E2" s="21"/>
      <c r="F2" s="21"/>
      <c r="G2" s="21"/>
      <c r="H2" s="21"/>
      <c r="I2" s="22"/>
    </row>
    <row r="3" spans="1:9" ht="13.5" thickBot="1">
      <c r="A3" s="23"/>
      <c r="B3" s="24"/>
      <c r="C3" s="24"/>
      <c r="D3" s="24"/>
      <c r="E3" s="24"/>
      <c r="F3" s="25" t="s">
        <v>14</v>
      </c>
      <c r="G3" s="26"/>
      <c r="H3" s="27"/>
      <c r="I3" s="28"/>
    </row>
    <row r="4" spans="1:9" ht="13.5" thickBot="1">
      <c r="A4" s="29" t="s">
        <v>15</v>
      </c>
      <c r="B4" s="30">
        <v>15</v>
      </c>
      <c r="C4" s="31" t="s">
        <v>16</v>
      </c>
      <c r="D4" s="24"/>
      <c r="E4" s="24"/>
      <c r="F4" s="25" t="s">
        <v>17</v>
      </c>
      <c r="G4" s="32"/>
      <c r="H4" s="33">
        <v>0.05</v>
      </c>
      <c r="I4" s="34"/>
    </row>
    <row r="5" spans="1:9" ht="12.75">
      <c r="A5" s="23"/>
      <c r="B5" s="24"/>
      <c r="C5" s="24"/>
      <c r="D5" s="24"/>
      <c r="E5" s="24"/>
      <c r="F5" s="35" t="s">
        <v>18</v>
      </c>
      <c r="G5" s="36"/>
      <c r="H5" s="37"/>
      <c r="I5" s="28"/>
    </row>
    <row r="6" spans="1:9" ht="12.75">
      <c r="A6" s="38"/>
      <c r="B6" s="39"/>
      <c r="C6" s="39"/>
      <c r="D6" s="39"/>
      <c r="E6" s="39"/>
      <c r="F6" s="40"/>
      <c r="G6" s="41"/>
      <c r="H6" s="42"/>
      <c r="I6" s="43"/>
    </row>
    <row r="7" spans="1:9" ht="12.75">
      <c r="A7" s="44" t="s">
        <v>19</v>
      </c>
      <c r="B7" s="24"/>
      <c r="C7" s="45" t="s">
        <v>20</v>
      </c>
      <c r="D7" s="24"/>
      <c r="E7" s="24"/>
      <c r="F7" s="24"/>
      <c r="G7" s="24"/>
      <c r="H7" s="24"/>
      <c r="I7" s="28"/>
    </row>
    <row r="8" spans="1:9" ht="13.5" thickBot="1">
      <c r="A8" s="23"/>
      <c r="B8" s="24"/>
      <c r="C8" s="24"/>
      <c r="D8" s="24"/>
      <c r="E8" s="24"/>
      <c r="F8" s="24"/>
      <c r="G8" s="24"/>
      <c r="H8" s="24"/>
      <c r="I8" s="28"/>
    </row>
    <row r="9" spans="1:11" ht="13.5" thickBot="1">
      <c r="A9" s="29" t="s">
        <v>21</v>
      </c>
      <c r="B9" s="46"/>
      <c r="C9" s="24"/>
      <c r="D9" s="24"/>
      <c r="E9" s="24"/>
      <c r="F9" s="25" t="s">
        <v>22</v>
      </c>
      <c r="G9" s="32"/>
      <c r="H9" s="47" t="e">
        <f>(B10-B9)/B12</f>
        <v>#DIV/0!</v>
      </c>
      <c r="I9" s="28"/>
      <c r="K9" s="66"/>
    </row>
    <row r="10" spans="1:11" ht="13.5" thickBot="1">
      <c r="A10" s="29" t="s">
        <v>23</v>
      </c>
      <c r="B10" s="46"/>
      <c r="C10" s="35" t="s">
        <v>24</v>
      </c>
      <c r="D10" s="24"/>
      <c r="E10" s="24"/>
      <c r="F10" s="25" t="s">
        <v>25</v>
      </c>
      <c r="G10" s="32"/>
      <c r="H10" s="48" t="e">
        <f>IF(K10&gt;H3,H3,K10)</f>
        <v>#DIV/0!</v>
      </c>
      <c r="I10" s="28"/>
      <c r="K10" s="67" t="e">
        <f>(K11*B9)+B4</f>
        <v>#DIV/0!</v>
      </c>
    </row>
    <row r="11" spans="1:11" ht="13.5" thickBot="1">
      <c r="A11" s="29" t="s">
        <v>26</v>
      </c>
      <c r="B11" s="46"/>
      <c r="C11" s="35" t="s">
        <v>27</v>
      </c>
      <c r="D11" s="24"/>
      <c r="E11" s="24"/>
      <c r="F11" s="49" t="s">
        <v>28</v>
      </c>
      <c r="G11" s="32"/>
      <c r="H11" s="50" t="e">
        <f>IF(K11&gt;K12,K12,K11)</f>
        <v>#DIV/0!</v>
      </c>
      <c r="I11" s="28"/>
      <c r="K11" s="68" t="e">
        <f>((H3*H4)-(B4*2))/B12</f>
        <v>#DIV/0!</v>
      </c>
    </row>
    <row r="12" spans="1:11" ht="13.5" thickBot="1">
      <c r="A12" s="29" t="s">
        <v>29</v>
      </c>
      <c r="B12" s="51">
        <f>B9-B11</f>
        <v>0</v>
      </c>
      <c r="C12" s="24"/>
      <c r="D12" s="24"/>
      <c r="E12" s="24"/>
      <c r="F12" s="52" t="s">
        <v>30</v>
      </c>
      <c r="G12" s="53"/>
      <c r="H12" s="54" t="e">
        <f>(K10+B4)/K11</f>
        <v>#DIV/0!</v>
      </c>
      <c r="I12" s="28"/>
      <c r="K12" s="69" t="e">
        <f>(H10-B4)/B9</f>
        <v>#DIV/0!</v>
      </c>
    </row>
    <row r="13" spans="1:9" ht="12.75">
      <c r="A13" s="38"/>
      <c r="B13" s="39"/>
      <c r="C13" s="39"/>
      <c r="D13" s="39"/>
      <c r="E13" s="39"/>
      <c r="F13" s="39"/>
      <c r="G13" s="39"/>
      <c r="H13" s="39"/>
      <c r="I13" s="43"/>
    </row>
    <row r="14" spans="1:9" ht="13.5" thickBot="1">
      <c r="A14" s="55" t="s">
        <v>31</v>
      </c>
      <c r="B14" s="24"/>
      <c r="C14" s="56"/>
      <c r="D14" s="56"/>
      <c r="E14" s="24"/>
      <c r="F14" s="24"/>
      <c r="G14" s="24"/>
      <c r="H14" s="24"/>
      <c r="I14" s="28"/>
    </row>
    <row r="15" spans="1:9" ht="13.5" thickBot="1">
      <c r="A15" s="29" t="s">
        <v>32</v>
      </c>
      <c r="B15" s="32"/>
      <c r="C15" s="57" t="e">
        <f>C16-H10</f>
        <v>#DIV/0!</v>
      </c>
      <c r="D15" s="36"/>
      <c r="E15" s="24"/>
      <c r="F15" s="25" t="s">
        <v>33</v>
      </c>
      <c r="G15" s="32"/>
      <c r="H15" s="58" t="e">
        <f>C15/H3</f>
        <v>#DIV/0!</v>
      </c>
      <c r="I15" s="28"/>
    </row>
    <row r="16" spans="1:9" ht="13.5" thickBot="1">
      <c r="A16" s="23"/>
      <c r="B16" s="24"/>
      <c r="C16" s="59" t="e">
        <f>B11*H11-B4</f>
        <v>#DIV/0!</v>
      </c>
      <c r="D16" s="24"/>
      <c r="E16" s="24"/>
      <c r="F16" s="25" t="s">
        <v>34</v>
      </c>
      <c r="G16" s="32"/>
      <c r="H16" s="58" t="e">
        <f>C15/H10</f>
        <v>#DIV/0!</v>
      </c>
      <c r="I16" s="28"/>
    </row>
    <row r="17" spans="1:9" ht="13.5" thickBot="1">
      <c r="A17" s="29" t="s">
        <v>35</v>
      </c>
      <c r="B17" s="25"/>
      <c r="C17" s="60" t="e">
        <f>(C18-H10)</f>
        <v>#DIV/0!</v>
      </c>
      <c r="D17" s="36"/>
      <c r="E17" s="24"/>
      <c r="F17" s="25" t="s">
        <v>36</v>
      </c>
      <c r="G17" s="32"/>
      <c r="H17" s="61" t="e">
        <f>C17/H10</f>
        <v>#DIV/0!</v>
      </c>
      <c r="I17" s="28"/>
    </row>
    <row r="18" spans="1:9" ht="13.5" thickBot="1">
      <c r="A18" s="23"/>
      <c r="B18" s="24"/>
      <c r="C18" s="62" t="e">
        <f>(H11*B10)-B4</f>
        <v>#DIV/0!</v>
      </c>
      <c r="D18" s="24"/>
      <c r="E18" s="24"/>
      <c r="F18" s="25" t="s">
        <v>37</v>
      </c>
      <c r="G18" s="32"/>
      <c r="H18" s="61" t="e">
        <f>C17/H3</f>
        <v>#DIV/0!</v>
      </c>
      <c r="I18" s="28"/>
    </row>
    <row r="19" spans="1:9" ht="13.5" thickBot="1">
      <c r="A19" s="63"/>
      <c r="B19" s="64"/>
      <c r="C19" s="64"/>
      <c r="D19" s="64"/>
      <c r="E19" s="64"/>
      <c r="F19" s="64"/>
      <c r="G19" s="64"/>
      <c r="H19" s="64"/>
      <c r="I19" s="65"/>
    </row>
    <row r="20" ht="13.5" thickTop="1"/>
  </sheetData>
  <printOptions/>
  <pageMargins left="0.75" right="0.75" top="1" bottom="1" header="0.5" footer="0.5"/>
  <pageSetup horizontalDpi="300" verticalDpi="300" orientation="portrait" r:id="rId4"/>
  <drawing r:id="rId3"/>
  <legacyDrawing r:id="rId2"/>
</worksheet>
</file>

<file path=xl/worksheets/sheet7.xml><?xml version="1.0" encoding="utf-8"?>
<worksheet xmlns="http://schemas.openxmlformats.org/spreadsheetml/2006/main" xmlns:r="http://schemas.openxmlformats.org/officeDocument/2006/relationships">
  <dimension ref="A1:P48"/>
  <sheetViews>
    <sheetView workbookViewId="0" topLeftCell="A1">
      <selection activeCell="B14" sqref="B14"/>
    </sheetView>
  </sheetViews>
  <sheetFormatPr defaultColWidth="9.140625" defaultRowHeight="12.75"/>
  <cols>
    <col min="1" max="1" width="5.00390625" style="0" customWidth="1"/>
    <col min="2" max="2" width="13.00390625" style="0" customWidth="1"/>
    <col min="3" max="3" width="12.00390625" style="0" bestFit="1" customWidth="1"/>
    <col min="4" max="4" width="10.8515625" style="0" customWidth="1"/>
    <col min="5" max="5" width="10.57421875" style="0" customWidth="1"/>
    <col min="6" max="6" width="14.28125" style="0" bestFit="1" customWidth="1"/>
    <col min="7" max="7" width="5.421875" style="0" customWidth="1"/>
    <col min="8" max="8" width="10.7109375" style="0" customWidth="1"/>
    <col min="9" max="9" width="4.421875" style="0" customWidth="1"/>
    <col min="10" max="14" width="10.7109375" style="0" customWidth="1"/>
    <col min="15" max="15" width="6.00390625" style="0" customWidth="1"/>
    <col min="16" max="16384" width="10.7109375" style="0" customWidth="1"/>
  </cols>
  <sheetData>
    <row r="1" spans="1:8" ht="26.25">
      <c r="A1" s="71" t="s">
        <v>52</v>
      </c>
      <c r="B1" s="72"/>
      <c r="C1" s="72"/>
      <c r="D1" s="72"/>
      <c r="E1" s="72"/>
      <c r="F1" s="72"/>
      <c r="G1" s="72"/>
      <c r="H1" s="72"/>
    </row>
    <row r="2" spans="1:8" ht="12.75">
      <c r="A2" s="72" t="s">
        <v>39</v>
      </c>
      <c r="B2" s="72"/>
      <c r="C2" s="72"/>
      <c r="D2" s="72"/>
      <c r="E2" s="72"/>
      <c r="F2" s="72"/>
      <c r="G2" s="72"/>
      <c r="H2" s="72"/>
    </row>
    <row r="3" spans="1:8" ht="12.75">
      <c r="A3" s="72" t="s">
        <v>40</v>
      </c>
      <c r="B3" s="72"/>
      <c r="C3" s="72"/>
      <c r="D3" s="72"/>
      <c r="E3" s="72"/>
      <c r="F3" s="72"/>
      <c r="G3" s="72"/>
      <c r="H3" s="72"/>
    </row>
    <row r="4" spans="1:8" ht="12.75">
      <c r="A4" s="72" t="s">
        <v>41</v>
      </c>
      <c r="B4" s="72"/>
      <c r="C4" s="72"/>
      <c r="D4" s="72"/>
      <c r="E4" s="72"/>
      <c r="F4" s="72"/>
      <c r="G4" s="72"/>
      <c r="H4" s="72"/>
    </row>
    <row r="5" spans="1:8" ht="12.75">
      <c r="A5" s="72" t="s">
        <v>42</v>
      </c>
      <c r="B5" s="72"/>
      <c r="C5" s="72"/>
      <c r="D5" s="72"/>
      <c r="E5" s="72"/>
      <c r="F5" s="72"/>
      <c r="G5" s="72"/>
      <c r="H5" s="72"/>
    </row>
    <row r="6" spans="1:8" ht="12.75">
      <c r="A6" s="72" t="s">
        <v>43</v>
      </c>
      <c r="B6" s="72"/>
      <c r="C6" s="72"/>
      <c r="D6" s="72"/>
      <c r="E6" s="72"/>
      <c r="F6" s="72"/>
      <c r="G6" s="72"/>
      <c r="H6" s="72"/>
    </row>
    <row r="7" spans="1:16" ht="6" customHeight="1" thickBot="1">
      <c r="A7" s="72"/>
      <c r="B7" s="72"/>
      <c r="C7" s="72"/>
      <c r="D7" s="72"/>
      <c r="E7" s="72"/>
      <c r="F7" s="72"/>
      <c r="G7" s="72"/>
      <c r="H7" s="72"/>
      <c r="I7" s="72"/>
      <c r="J7" s="72"/>
      <c r="K7" s="72"/>
      <c r="L7" s="72"/>
      <c r="M7" s="72"/>
      <c r="N7" s="72"/>
      <c r="O7" s="72"/>
      <c r="P7" s="72"/>
    </row>
    <row r="8" spans="1:16" ht="6" customHeight="1" thickBot="1" thickTop="1">
      <c r="A8" s="74"/>
      <c r="B8" s="75"/>
      <c r="C8" s="75"/>
      <c r="D8" s="75"/>
      <c r="E8" s="75"/>
      <c r="F8" s="75"/>
      <c r="G8" s="75"/>
      <c r="H8" s="76"/>
      <c r="I8" s="74"/>
      <c r="J8" s="75"/>
      <c r="K8" s="75"/>
      <c r="L8" s="75"/>
      <c r="M8" s="75"/>
      <c r="N8" s="75"/>
      <c r="O8" s="75"/>
      <c r="P8" s="76"/>
    </row>
    <row r="9" spans="1:16" ht="14.25" thickBot="1" thickTop="1">
      <c r="A9" s="77"/>
      <c r="B9" s="78" t="s">
        <v>44</v>
      </c>
      <c r="C9" s="78"/>
      <c r="D9" s="78"/>
      <c r="E9" s="79" t="e">
        <f>(F18/D18)</f>
        <v>#DIV/0!</v>
      </c>
      <c r="F9" s="78" t="s">
        <v>45</v>
      </c>
      <c r="G9" s="78"/>
      <c r="H9" s="80"/>
      <c r="I9" s="77"/>
      <c r="J9" s="78" t="s">
        <v>44</v>
      </c>
      <c r="K9" s="78"/>
      <c r="L9" s="78"/>
      <c r="M9" s="79" t="e">
        <f>(N18/L18)</f>
        <v>#DIV/0!</v>
      </c>
      <c r="N9" s="78" t="s">
        <v>45</v>
      </c>
      <c r="O9" s="78"/>
      <c r="P9" s="80"/>
    </row>
    <row r="10" spans="1:16" ht="13.5" thickTop="1">
      <c r="A10" s="77"/>
      <c r="B10" s="78"/>
      <c r="C10" s="72"/>
      <c r="D10" s="72"/>
      <c r="E10" s="72"/>
      <c r="F10" s="72"/>
      <c r="G10" s="78"/>
      <c r="H10" s="80"/>
      <c r="I10" s="77"/>
      <c r="J10" s="78"/>
      <c r="K10" s="72"/>
      <c r="L10" s="72"/>
      <c r="M10" s="72"/>
      <c r="N10" s="72"/>
      <c r="O10" s="78"/>
      <c r="P10" s="80"/>
    </row>
    <row r="11" spans="1:16" ht="12.75">
      <c r="A11" s="77"/>
      <c r="B11" s="72"/>
      <c r="C11" s="339"/>
      <c r="D11" s="78"/>
      <c r="E11" s="78"/>
      <c r="F11" s="78"/>
      <c r="G11" s="78"/>
      <c r="H11" s="80"/>
      <c r="I11" s="77"/>
      <c r="J11" s="72"/>
      <c r="K11" s="434"/>
      <c r="L11" s="435"/>
      <c r="M11" s="78"/>
      <c r="N11" s="78"/>
      <c r="O11" s="78"/>
      <c r="P11" s="80"/>
    </row>
    <row r="12" spans="1:16" ht="14.25">
      <c r="A12" s="77"/>
      <c r="B12" s="81"/>
      <c r="C12" s="82" t="s">
        <v>46</v>
      </c>
      <c r="D12" s="83"/>
      <c r="E12" s="78"/>
      <c r="F12" s="84" t="s">
        <v>47</v>
      </c>
      <c r="G12" s="78"/>
      <c r="H12" s="80"/>
      <c r="I12" s="77"/>
      <c r="J12" s="81"/>
      <c r="K12" s="82" t="s">
        <v>46</v>
      </c>
      <c r="L12" s="83"/>
      <c r="M12" s="78"/>
      <c r="N12" s="84" t="s">
        <v>47</v>
      </c>
      <c r="O12" s="78"/>
      <c r="P12" s="80"/>
    </row>
    <row r="13" spans="1:16" ht="14.25">
      <c r="A13" s="77"/>
      <c r="B13" s="85" t="s">
        <v>48</v>
      </c>
      <c r="C13" s="85" t="s">
        <v>49</v>
      </c>
      <c r="D13" s="85" t="s">
        <v>50</v>
      </c>
      <c r="E13" s="78"/>
      <c r="F13" s="78"/>
      <c r="G13" s="78"/>
      <c r="H13" s="80"/>
      <c r="I13" s="77"/>
      <c r="J13" s="85" t="s">
        <v>48</v>
      </c>
      <c r="K13" s="85" t="s">
        <v>49</v>
      </c>
      <c r="L13" s="85" t="s">
        <v>50</v>
      </c>
      <c r="M13" s="78"/>
      <c r="N13" s="78"/>
      <c r="O13" s="78"/>
      <c r="P13" s="80"/>
    </row>
    <row r="14" spans="1:16" ht="12.75">
      <c r="A14" s="86">
        <v>1</v>
      </c>
      <c r="B14" s="87"/>
      <c r="C14" s="88"/>
      <c r="D14" s="89"/>
      <c r="E14" s="90">
        <v>1</v>
      </c>
      <c r="F14" s="91">
        <f>B14*D14+C14</f>
        <v>0</v>
      </c>
      <c r="G14" s="78"/>
      <c r="H14" s="80"/>
      <c r="I14" s="86">
        <v>1</v>
      </c>
      <c r="J14" s="87"/>
      <c r="K14" s="88"/>
      <c r="L14" s="89"/>
      <c r="M14" s="90">
        <v>1</v>
      </c>
      <c r="N14" s="91">
        <f>J14*L14+K14</f>
        <v>0</v>
      </c>
      <c r="O14" s="78"/>
      <c r="P14" s="80"/>
    </row>
    <row r="15" spans="1:16" ht="12.75">
      <c r="A15" s="86">
        <v>2</v>
      </c>
      <c r="B15" s="87"/>
      <c r="C15" s="88"/>
      <c r="D15" s="89"/>
      <c r="E15" s="90">
        <v>2</v>
      </c>
      <c r="F15" s="91">
        <f>B15*D15+C15</f>
        <v>0</v>
      </c>
      <c r="G15" s="78"/>
      <c r="H15" s="80"/>
      <c r="I15" s="86">
        <v>2</v>
      </c>
      <c r="J15" s="87"/>
      <c r="K15" s="88"/>
      <c r="L15" s="89"/>
      <c r="M15" s="90">
        <v>2</v>
      </c>
      <c r="N15" s="91">
        <f>J15*L15+K15</f>
        <v>0</v>
      </c>
      <c r="O15" s="78"/>
      <c r="P15" s="80"/>
    </row>
    <row r="16" spans="1:16" ht="12.75">
      <c r="A16" s="86">
        <v>3</v>
      </c>
      <c r="B16" s="87"/>
      <c r="C16" s="88"/>
      <c r="D16" s="89"/>
      <c r="E16" s="90">
        <v>3</v>
      </c>
      <c r="F16" s="91">
        <f>B16*D16+C16</f>
        <v>0</v>
      </c>
      <c r="G16" s="78"/>
      <c r="H16" s="80"/>
      <c r="I16" s="86">
        <v>3</v>
      </c>
      <c r="J16" s="87"/>
      <c r="K16" s="88"/>
      <c r="L16" s="89"/>
      <c r="M16" s="90">
        <v>3</v>
      </c>
      <c r="N16" s="91">
        <f>J16*L16+K16</f>
        <v>0</v>
      </c>
      <c r="O16" s="78"/>
      <c r="P16" s="80"/>
    </row>
    <row r="17" spans="1:16" ht="12.75">
      <c r="A17" s="86">
        <v>4</v>
      </c>
      <c r="B17" s="87"/>
      <c r="C17" s="88"/>
      <c r="D17" s="89"/>
      <c r="E17" s="90">
        <v>4</v>
      </c>
      <c r="F17" s="91">
        <f>B17*D17+C17</f>
        <v>0</v>
      </c>
      <c r="G17" s="78"/>
      <c r="H17" s="80"/>
      <c r="I17" s="86">
        <v>4</v>
      </c>
      <c r="J17" s="87"/>
      <c r="K17" s="88"/>
      <c r="L17" s="89"/>
      <c r="M17" s="90">
        <v>4</v>
      </c>
      <c r="N17" s="91">
        <f>J17*L17+K17</f>
        <v>0</v>
      </c>
      <c r="O17" s="78"/>
      <c r="P17" s="80"/>
    </row>
    <row r="18" spans="1:16" ht="12.75">
      <c r="A18" s="77"/>
      <c r="B18" s="72"/>
      <c r="C18" s="92">
        <f>MAX(C14:C17)</f>
        <v>0</v>
      </c>
      <c r="D18" s="93">
        <f>SUM(D14:D17)</f>
        <v>0</v>
      </c>
      <c r="E18" s="72"/>
      <c r="F18" s="92">
        <f>SUM(F14:F17)+E19</f>
        <v>0</v>
      </c>
      <c r="G18" s="72"/>
      <c r="H18" s="80"/>
      <c r="I18" s="77"/>
      <c r="J18" s="72"/>
      <c r="K18" s="92">
        <f>MAX(K14:K17)</f>
        <v>0</v>
      </c>
      <c r="L18" s="93">
        <f>SUM(L14:L17)</f>
        <v>0</v>
      </c>
      <c r="M18" s="72"/>
      <c r="N18" s="92">
        <f>SUM(N14:N17)+M19</f>
        <v>0</v>
      </c>
      <c r="O18" s="72"/>
      <c r="P18" s="80"/>
    </row>
    <row r="19" spans="1:16" ht="14.25">
      <c r="A19" s="77"/>
      <c r="B19" s="94" t="s">
        <v>51</v>
      </c>
      <c r="C19" s="72"/>
      <c r="D19" s="72"/>
      <c r="E19" s="338"/>
      <c r="F19" s="95">
        <f>E19+(SUM(F14:F17))</f>
        <v>0</v>
      </c>
      <c r="G19" s="72"/>
      <c r="H19" s="80"/>
      <c r="I19" s="77"/>
      <c r="J19" s="94" t="s">
        <v>51</v>
      </c>
      <c r="K19" s="72"/>
      <c r="L19" s="72"/>
      <c r="M19" s="338"/>
      <c r="N19" s="95">
        <f>M19*(SUM(N14:N17))</f>
        <v>0</v>
      </c>
      <c r="O19" s="72"/>
      <c r="P19" s="80"/>
    </row>
    <row r="20" spans="1:16" ht="13.5" thickBot="1">
      <c r="A20" s="96"/>
      <c r="B20" s="97"/>
      <c r="C20" s="97"/>
      <c r="D20" s="97"/>
      <c r="E20" s="97"/>
      <c r="F20" s="97"/>
      <c r="G20" s="97"/>
      <c r="H20" s="98"/>
      <c r="I20" s="96"/>
      <c r="J20" s="97"/>
      <c r="K20" s="97"/>
      <c r="L20" s="97"/>
      <c r="M20" s="97"/>
      <c r="N20" s="97"/>
      <c r="O20" s="97"/>
      <c r="P20" s="98"/>
    </row>
    <row r="21" spans="1:16" ht="14.25" thickBot="1" thickTop="1">
      <c r="A21" s="72"/>
      <c r="B21" s="72"/>
      <c r="C21" s="72"/>
      <c r="D21" s="72"/>
      <c r="E21" s="72"/>
      <c r="F21" s="72"/>
      <c r="G21" s="72"/>
      <c r="H21" s="72"/>
      <c r="I21" s="72"/>
      <c r="J21" s="72"/>
      <c r="K21" s="72"/>
      <c r="L21" s="72"/>
      <c r="M21" s="72"/>
      <c r="N21" s="72"/>
      <c r="O21" s="72"/>
      <c r="P21" s="72"/>
    </row>
    <row r="22" spans="1:16" ht="14.25" thickBot="1" thickTop="1">
      <c r="A22" s="74"/>
      <c r="B22" s="75"/>
      <c r="C22" s="75"/>
      <c r="D22" s="75"/>
      <c r="E22" s="75"/>
      <c r="F22" s="75"/>
      <c r="G22" s="75"/>
      <c r="H22" s="76"/>
      <c r="I22" s="74"/>
      <c r="J22" s="75"/>
      <c r="K22" s="75"/>
      <c r="L22" s="75"/>
      <c r="M22" s="75"/>
      <c r="N22" s="75"/>
      <c r="O22" s="75"/>
      <c r="P22" s="76"/>
    </row>
    <row r="23" spans="1:16" ht="14.25" thickBot="1" thickTop="1">
      <c r="A23" s="77"/>
      <c r="B23" s="78" t="s">
        <v>44</v>
      </c>
      <c r="C23" s="78"/>
      <c r="D23" s="78"/>
      <c r="E23" s="342" t="e">
        <f>(F32/D32)</f>
        <v>#DIV/0!</v>
      </c>
      <c r="F23" s="78" t="s">
        <v>45</v>
      </c>
      <c r="G23" s="78"/>
      <c r="H23" s="80"/>
      <c r="I23" s="77"/>
      <c r="J23" s="78" t="s">
        <v>44</v>
      </c>
      <c r="K23" s="78"/>
      <c r="L23" s="78"/>
      <c r="M23" s="79" t="e">
        <f>(N32/L32)</f>
        <v>#DIV/0!</v>
      </c>
      <c r="N23" s="78" t="s">
        <v>45</v>
      </c>
      <c r="O23" s="78"/>
      <c r="P23" s="80"/>
    </row>
    <row r="24" spans="1:16" ht="13.5" thickTop="1">
      <c r="A24" s="77"/>
      <c r="B24" s="78"/>
      <c r="C24" s="72"/>
      <c r="D24" s="72"/>
      <c r="E24" s="343"/>
      <c r="F24" s="72"/>
      <c r="G24" s="78"/>
      <c r="H24" s="80"/>
      <c r="I24" s="77"/>
      <c r="J24" s="78"/>
      <c r="K24" s="72"/>
      <c r="L24" s="72"/>
      <c r="M24" s="72"/>
      <c r="N24" s="72"/>
      <c r="O24" s="78"/>
      <c r="P24" s="80"/>
    </row>
    <row r="25" spans="1:16" ht="12.75">
      <c r="A25" s="77"/>
      <c r="B25" s="72"/>
      <c r="C25" s="339"/>
      <c r="D25" s="78"/>
      <c r="E25" s="78"/>
      <c r="F25" s="78"/>
      <c r="G25" s="78"/>
      <c r="H25" s="80"/>
      <c r="I25" s="77"/>
      <c r="J25" s="72"/>
      <c r="K25" s="339"/>
      <c r="L25" s="78"/>
      <c r="M25" s="78"/>
      <c r="N25" s="78"/>
      <c r="O25" s="78"/>
      <c r="P25" s="80"/>
    </row>
    <row r="26" spans="1:16" ht="14.25">
      <c r="A26" s="77"/>
      <c r="B26" s="81"/>
      <c r="C26" s="82" t="s">
        <v>46</v>
      </c>
      <c r="D26" s="83"/>
      <c r="E26" s="78"/>
      <c r="F26" s="84" t="s">
        <v>47</v>
      </c>
      <c r="G26" s="78"/>
      <c r="H26" s="80"/>
      <c r="I26" s="77"/>
      <c r="J26" s="81"/>
      <c r="K26" s="82" t="s">
        <v>46</v>
      </c>
      <c r="L26" s="83"/>
      <c r="M26" s="78"/>
      <c r="N26" s="84" t="s">
        <v>47</v>
      </c>
      <c r="O26" s="78"/>
      <c r="P26" s="80"/>
    </row>
    <row r="27" spans="1:16" ht="14.25">
      <c r="A27" s="77"/>
      <c r="B27" s="85" t="s">
        <v>48</v>
      </c>
      <c r="C27" s="85" t="s">
        <v>49</v>
      </c>
      <c r="D27" s="85" t="s">
        <v>50</v>
      </c>
      <c r="E27" s="78"/>
      <c r="F27" s="78"/>
      <c r="G27" s="78"/>
      <c r="H27" s="80"/>
      <c r="I27" s="77"/>
      <c r="J27" s="85" t="s">
        <v>48</v>
      </c>
      <c r="K27" s="85" t="s">
        <v>49</v>
      </c>
      <c r="L27" s="85" t="s">
        <v>50</v>
      </c>
      <c r="M27" s="78"/>
      <c r="N27" s="78"/>
      <c r="O27" s="78"/>
      <c r="P27" s="80"/>
    </row>
    <row r="28" spans="1:16" ht="12.75">
      <c r="A28" s="86">
        <v>1</v>
      </c>
      <c r="B28" s="87"/>
      <c r="C28" s="88"/>
      <c r="D28" s="89"/>
      <c r="E28" s="90">
        <v>1</v>
      </c>
      <c r="F28" s="91">
        <f>B28*D28+C28</f>
        <v>0</v>
      </c>
      <c r="G28" s="78"/>
      <c r="H28" s="80"/>
      <c r="I28" s="86">
        <v>1</v>
      </c>
      <c r="J28" s="87"/>
      <c r="K28" s="88"/>
      <c r="L28" s="89"/>
      <c r="M28" s="90">
        <v>1</v>
      </c>
      <c r="N28" s="91">
        <f>J28*L28+K28</f>
        <v>0</v>
      </c>
      <c r="O28" s="78"/>
      <c r="P28" s="80"/>
    </row>
    <row r="29" spans="1:16" ht="12.75">
      <c r="A29" s="86">
        <v>2</v>
      </c>
      <c r="B29" s="87"/>
      <c r="C29" s="88"/>
      <c r="D29" s="89"/>
      <c r="E29" s="90">
        <v>2</v>
      </c>
      <c r="F29" s="91">
        <f>B29*D29+C29</f>
        <v>0</v>
      </c>
      <c r="G29" s="78"/>
      <c r="H29" s="80"/>
      <c r="I29" s="86">
        <v>2</v>
      </c>
      <c r="J29" s="87"/>
      <c r="K29" s="88"/>
      <c r="L29" s="89"/>
      <c r="M29" s="90">
        <v>2</v>
      </c>
      <c r="N29" s="91">
        <f>J29*L29+K29</f>
        <v>0</v>
      </c>
      <c r="O29" s="78"/>
      <c r="P29" s="80"/>
    </row>
    <row r="30" spans="1:16" ht="12.75">
      <c r="A30" s="86">
        <v>3</v>
      </c>
      <c r="B30" s="87"/>
      <c r="C30" s="88"/>
      <c r="D30" s="89"/>
      <c r="E30" s="90">
        <v>3</v>
      </c>
      <c r="F30" s="91">
        <f>B30*D30+C30</f>
        <v>0</v>
      </c>
      <c r="G30" s="78"/>
      <c r="H30" s="80"/>
      <c r="I30" s="86">
        <v>3</v>
      </c>
      <c r="J30" s="87"/>
      <c r="K30" s="88"/>
      <c r="L30" s="89"/>
      <c r="M30" s="90">
        <v>3</v>
      </c>
      <c r="N30" s="91">
        <f>J30*L30+K30</f>
        <v>0</v>
      </c>
      <c r="O30" s="78"/>
      <c r="P30" s="80"/>
    </row>
    <row r="31" spans="1:16" ht="12.75">
      <c r="A31" s="86">
        <v>4</v>
      </c>
      <c r="B31" s="87"/>
      <c r="C31" s="88"/>
      <c r="D31" s="89"/>
      <c r="E31" s="90">
        <v>4</v>
      </c>
      <c r="F31" s="91">
        <f>B31*D31+C31</f>
        <v>0</v>
      </c>
      <c r="G31" s="78"/>
      <c r="H31" s="80"/>
      <c r="I31" s="86">
        <v>4</v>
      </c>
      <c r="J31" s="87"/>
      <c r="K31" s="88"/>
      <c r="L31" s="89"/>
      <c r="M31" s="90">
        <v>4</v>
      </c>
      <c r="N31" s="91">
        <f>J31*L31+K31</f>
        <v>0</v>
      </c>
      <c r="O31" s="78"/>
      <c r="P31" s="80"/>
    </row>
    <row r="32" spans="1:16" ht="12.75">
      <c r="A32" s="77"/>
      <c r="B32" s="72"/>
      <c r="C32" s="92">
        <f>MAX(C28:C31)</f>
        <v>0</v>
      </c>
      <c r="D32" s="93">
        <f>SUM(D28:D31)</f>
        <v>0</v>
      </c>
      <c r="E32" s="72"/>
      <c r="F32" s="92">
        <f>SUM(F28:F31)+E33</f>
        <v>15</v>
      </c>
      <c r="G32" s="72"/>
      <c r="H32" s="80"/>
      <c r="I32" s="77"/>
      <c r="J32" s="72"/>
      <c r="K32" s="92">
        <f>MAX(K28:K31)</f>
        <v>0</v>
      </c>
      <c r="L32" s="93">
        <f>SUM(L28:L31)</f>
        <v>0</v>
      </c>
      <c r="M32" s="72"/>
      <c r="N32" s="92">
        <f>SUM(N28:N31)+M33</f>
        <v>0</v>
      </c>
      <c r="O32" s="72"/>
      <c r="P32" s="80"/>
    </row>
    <row r="33" spans="1:16" ht="14.25">
      <c r="A33" s="77"/>
      <c r="B33" s="94" t="s">
        <v>51</v>
      </c>
      <c r="C33" s="72"/>
      <c r="D33" s="72"/>
      <c r="E33" s="338">
        <v>15</v>
      </c>
      <c r="F33" s="95">
        <f>E33*(SUM(F28:F31))</f>
        <v>0</v>
      </c>
      <c r="G33" s="72"/>
      <c r="H33" s="80"/>
      <c r="I33" s="77"/>
      <c r="J33" s="94" t="s">
        <v>51</v>
      </c>
      <c r="K33" s="72"/>
      <c r="L33" s="72"/>
      <c r="M33" s="338"/>
      <c r="N33" s="95">
        <f>M33*(SUM(N28:N31))</f>
        <v>0</v>
      </c>
      <c r="O33" s="72"/>
      <c r="P33" s="80"/>
    </row>
    <row r="34" spans="1:16" ht="13.5" thickBot="1">
      <c r="A34" s="96"/>
      <c r="B34" s="97"/>
      <c r="C34" s="97"/>
      <c r="D34" s="97"/>
      <c r="E34" s="97"/>
      <c r="F34" s="97"/>
      <c r="G34" s="97"/>
      <c r="H34" s="98"/>
      <c r="I34" s="96"/>
      <c r="J34" s="97"/>
      <c r="K34" s="97"/>
      <c r="L34" s="97"/>
      <c r="M34" s="97"/>
      <c r="N34" s="97"/>
      <c r="O34" s="97"/>
      <c r="P34" s="98"/>
    </row>
    <row r="35" spans="1:16" ht="14.25" thickBot="1" thickTop="1">
      <c r="A35" s="72"/>
      <c r="B35" s="72"/>
      <c r="C35" s="72"/>
      <c r="D35" s="72"/>
      <c r="E35" s="72"/>
      <c r="F35" s="72"/>
      <c r="G35" s="72"/>
      <c r="H35" s="72"/>
      <c r="I35" s="72"/>
      <c r="J35" s="72"/>
      <c r="K35" s="72"/>
      <c r="L35" s="72"/>
      <c r="M35" s="72"/>
      <c r="N35" s="72"/>
      <c r="O35" s="72"/>
      <c r="P35" s="72"/>
    </row>
    <row r="36" spans="1:16" ht="14.25" thickBot="1" thickTop="1">
      <c r="A36" s="74"/>
      <c r="B36" s="75"/>
      <c r="C36" s="75"/>
      <c r="D36" s="75"/>
      <c r="E36" s="75"/>
      <c r="F36" s="75"/>
      <c r="G36" s="75"/>
      <c r="H36" s="76"/>
      <c r="I36" s="74"/>
      <c r="J36" s="75"/>
      <c r="K36" s="75"/>
      <c r="L36" s="75"/>
      <c r="M36" s="75"/>
      <c r="N36" s="75"/>
      <c r="O36" s="75"/>
      <c r="P36" s="76"/>
    </row>
    <row r="37" spans="1:16" ht="14.25" thickBot="1" thickTop="1">
      <c r="A37" s="77"/>
      <c r="B37" s="78" t="s">
        <v>44</v>
      </c>
      <c r="C37" s="78"/>
      <c r="D37" s="78"/>
      <c r="E37" s="79" t="e">
        <f>(F46/D46)</f>
        <v>#DIV/0!</v>
      </c>
      <c r="F37" s="78" t="s">
        <v>45</v>
      </c>
      <c r="G37" s="78"/>
      <c r="H37" s="80"/>
      <c r="I37" s="77"/>
      <c r="J37" s="78" t="s">
        <v>44</v>
      </c>
      <c r="K37" s="78"/>
      <c r="L37" s="78"/>
      <c r="M37" s="79" t="e">
        <f>(N46/L46)</f>
        <v>#DIV/0!</v>
      </c>
      <c r="N37" s="78" t="s">
        <v>45</v>
      </c>
      <c r="O37" s="78"/>
      <c r="P37" s="80"/>
    </row>
    <row r="38" spans="1:16" ht="13.5" thickTop="1">
      <c r="A38" s="77"/>
      <c r="B38" s="78"/>
      <c r="C38" s="72"/>
      <c r="D38" s="72"/>
      <c r="E38" s="72"/>
      <c r="F38" s="72"/>
      <c r="G38" s="78"/>
      <c r="H38" s="80"/>
      <c r="I38" s="77"/>
      <c r="J38" s="78"/>
      <c r="K38" s="72"/>
      <c r="L38" s="72"/>
      <c r="M38" s="72"/>
      <c r="N38" s="72"/>
      <c r="O38" s="78"/>
      <c r="P38" s="80"/>
    </row>
    <row r="39" spans="1:16" ht="12.75">
      <c r="A39" s="77"/>
      <c r="B39" s="72"/>
      <c r="C39" s="339"/>
      <c r="D39" s="78"/>
      <c r="E39" s="78"/>
      <c r="F39" s="78"/>
      <c r="G39" s="78"/>
      <c r="H39" s="80"/>
      <c r="I39" s="77"/>
      <c r="J39" s="72"/>
      <c r="K39" s="78"/>
      <c r="L39" s="78"/>
      <c r="M39" s="78"/>
      <c r="N39" s="78"/>
      <c r="O39" s="78"/>
      <c r="P39" s="80"/>
    </row>
    <row r="40" spans="1:16" ht="14.25">
      <c r="A40" s="77"/>
      <c r="B40" s="81"/>
      <c r="C40" s="82" t="s">
        <v>46</v>
      </c>
      <c r="D40" s="83"/>
      <c r="E40" s="78"/>
      <c r="F40" s="84" t="s">
        <v>47</v>
      </c>
      <c r="G40" s="78"/>
      <c r="H40" s="80"/>
      <c r="I40" s="77"/>
      <c r="J40" s="81"/>
      <c r="K40" s="82" t="s">
        <v>46</v>
      </c>
      <c r="L40" s="83"/>
      <c r="M40" s="78"/>
      <c r="N40" s="84" t="s">
        <v>47</v>
      </c>
      <c r="O40" s="78"/>
      <c r="P40" s="80"/>
    </row>
    <row r="41" spans="1:16" ht="14.25">
      <c r="A41" s="77"/>
      <c r="B41" s="85" t="s">
        <v>48</v>
      </c>
      <c r="C41" s="85" t="s">
        <v>49</v>
      </c>
      <c r="D41" s="85" t="s">
        <v>50</v>
      </c>
      <c r="E41" s="78"/>
      <c r="F41" s="78"/>
      <c r="G41" s="78"/>
      <c r="H41" s="80"/>
      <c r="I41" s="77"/>
      <c r="J41" s="85" t="s">
        <v>48</v>
      </c>
      <c r="K41" s="85" t="s">
        <v>49</v>
      </c>
      <c r="L41" s="85" t="s">
        <v>50</v>
      </c>
      <c r="M41" s="78"/>
      <c r="N41" s="78"/>
      <c r="O41" s="78"/>
      <c r="P41" s="80"/>
    </row>
    <row r="42" spans="1:16" ht="12.75">
      <c r="A42" s="86">
        <v>1</v>
      </c>
      <c r="B42" s="87"/>
      <c r="C42" s="88"/>
      <c r="D42" s="89"/>
      <c r="E42" s="90">
        <v>1</v>
      </c>
      <c r="F42" s="91">
        <f>B42*D42+C42</f>
        <v>0</v>
      </c>
      <c r="G42" s="78"/>
      <c r="H42" s="80"/>
      <c r="I42" s="86">
        <v>1</v>
      </c>
      <c r="J42" s="87"/>
      <c r="K42" s="88"/>
      <c r="L42" s="89"/>
      <c r="M42" s="90">
        <v>1</v>
      </c>
      <c r="N42" s="91">
        <f>J42*L42+K42</f>
        <v>0</v>
      </c>
      <c r="O42" s="78"/>
      <c r="P42" s="80"/>
    </row>
    <row r="43" spans="1:16" ht="12.75">
      <c r="A43" s="86">
        <v>2</v>
      </c>
      <c r="B43" s="87"/>
      <c r="C43" s="88"/>
      <c r="D43" s="89"/>
      <c r="E43" s="90">
        <v>2</v>
      </c>
      <c r="F43" s="91">
        <f>B43*D43+C43</f>
        <v>0</v>
      </c>
      <c r="G43" s="78"/>
      <c r="H43" s="80"/>
      <c r="I43" s="86">
        <v>2</v>
      </c>
      <c r="J43" s="87"/>
      <c r="K43" s="88"/>
      <c r="L43" s="89"/>
      <c r="M43" s="90">
        <v>2</v>
      </c>
      <c r="N43" s="91">
        <f>J43*L43+K43</f>
        <v>0</v>
      </c>
      <c r="O43" s="78"/>
      <c r="P43" s="80"/>
    </row>
    <row r="44" spans="1:16" ht="12.75">
      <c r="A44" s="86">
        <v>3</v>
      </c>
      <c r="B44" s="87"/>
      <c r="C44" s="88"/>
      <c r="D44" s="89"/>
      <c r="E44" s="90">
        <v>3</v>
      </c>
      <c r="F44" s="91">
        <f>B44*D44+C44</f>
        <v>0</v>
      </c>
      <c r="G44" s="78"/>
      <c r="H44" s="80"/>
      <c r="I44" s="86">
        <v>3</v>
      </c>
      <c r="J44" s="87"/>
      <c r="K44" s="88"/>
      <c r="L44" s="89"/>
      <c r="M44" s="90">
        <v>3</v>
      </c>
      <c r="N44" s="91">
        <f>J44*L44+K44</f>
        <v>0</v>
      </c>
      <c r="O44" s="78"/>
      <c r="P44" s="80"/>
    </row>
    <row r="45" spans="1:16" ht="12.75">
      <c r="A45" s="86">
        <v>4</v>
      </c>
      <c r="B45" s="87"/>
      <c r="C45" s="88"/>
      <c r="D45" s="89"/>
      <c r="E45" s="90">
        <v>4</v>
      </c>
      <c r="F45" s="91">
        <f>B45*D45+C45</f>
        <v>0</v>
      </c>
      <c r="G45" s="78"/>
      <c r="H45" s="80"/>
      <c r="I45" s="86">
        <v>4</v>
      </c>
      <c r="J45" s="87"/>
      <c r="K45" s="88"/>
      <c r="L45" s="89"/>
      <c r="M45" s="90">
        <v>4</v>
      </c>
      <c r="N45" s="91">
        <f>J45*L45+K45</f>
        <v>0</v>
      </c>
      <c r="O45" s="78"/>
      <c r="P45" s="80"/>
    </row>
    <row r="46" spans="1:16" ht="12.75">
      <c r="A46" s="77"/>
      <c r="B46" s="72"/>
      <c r="C46" s="92">
        <f>MAX(C42:C45)</f>
        <v>0</v>
      </c>
      <c r="D46" s="93">
        <f>SUM(D42:D45)</f>
        <v>0</v>
      </c>
      <c r="E46" s="72"/>
      <c r="F46" s="92">
        <f>SUM(F42:F45)+E47</f>
        <v>0</v>
      </c>
      <c r="G46" s="72"/>
      <c r="H46" s="80"/>
      <c r="I46" s="77"/>
      <c r="J46" s="72"/>
      <c r="K46" s="92">
        <f>MAX(K42:K45)</f>
        <v>0</v>
      </c>
      <c r="L46" s="93">
        <f>SUM(L42:L45)</f>
        <v>0</v>
      </c>
      <c r="M46" s="72"/>
      <c r="N46" s="92">
        <f>SUM(N42:N45)+M47</f>
        <v>0</v>
      </c>
      <c r="O46" s="72"/>
      <c r="P46" s="80"/>
    </row>
    <row r="47" spans="1:16" ht="14.25">
      <c r="A47" s="77"/>
      <c r="B47" s="94" t="s">
        <v>51</v>
      </c>
      <c r="C47" s="72"/>
      <c r="D47" s="72"/>
      <c r="E47" s="338"/>
      <c r="F47" s="95">
        <f>E47*(SUM(F42:F45))</f>
        <v>0</v>
      </c>
      <c r="G47" s="72"/>
      <c r="H47" s="80"/>
      <c r="I47" s="77"/>
      <c r="J47" s="94" t="s">
        <v>51</v>
      </c>
      <c r="K47" s="72"/>
      <c r="L47" s="72"/>
      <c r="M47" s="338"/>
      <c r="N47" s="95">
        <f>M47*(SUM(N42:N45))</f>
        <v>0</v>
      </c>
      <c r="O47" s="72"/>
      <c r="P47" s="80"/>
    </row>
    <row r="48" spans="1:16" ht="13.5" thickBot="1">
      <c r="A48" s="96"/>
      <c r="B48" s="97"/>
      <c r="C48" s="97"/>
      <c r="D48" s="97"/>
      <c r="E48" s="97"/>
      <c r="F48" s="97"/>
      <c r="G48" s="97"/>
      <c r="H48" s="98"/>
      <c r="I48" s="96"/>
      <c r="J48" s="97"/>
      <c r="K48" s="97"/>
      <c r="L48" s="97"/>
      <c r="M48" s="97"/>
      <c r="N48" s="97"/>
      <c r="O48" s="97"/>
      <c r="P48" s="98"/>
    </row>
    <row r="49" ht="13.5" thickTop="1"/>
  </sheetData>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O40"/>
  <sheetViews>
    <sheetView zoomScale="85" zoomScaleNormal="85" workbookViewId="0" topLeftCell="A1">
      <selection activeCell="J20" sqref="J20"/>
    </sheetView>
  </sheetViews>
  <sheetFormatPr defaultColWidth="9.140625" defaultRowHeight="12.75"/>
  <cols>
    <col min="1" max="1" width="13.421875" style="0" customWidth="1"/>
    <col min="4" max="4" width="34.00390625" style="0" customWidth="1"/>
    <col min="9" max="9" width="15.7109375" style="0" customWidth="1"/>
    <col min="10" max="10" width="13.421875" style="0" customWidth="1"/>
    <col min="12" max="12" width="30.57421875" style="0" customWidth="1"/>
    <col min="13" max="13" width="10.57421875" style="0" customWidth="1"/>
  </cols>
  <sheetData>
    <row r="1" ht="23.25">
      <c r="A1" s="99" t="s">
        <v>53</v>
      </c>
    </row>
    <row r="2" ht="12.75">
      <c r="B2" t="s">
        <v>54</v>
      </c>
    </row>
    <row r="3" ht="12.75">
      <c r="B3" t="s">
        <v>55</v>
      </c>
    </row>
    <row r="4" ht="12.75">
      <c r="B4" t="s">
        <v>56</v>
      </c>
    </row>
    <row r="5" ht="12.75">
      <c r="B5" t="s">
        <v>57</v>
      </c>
    </row>
    <row r="6" ht="13.5" thickBot="1">
      <c r="B6" t="s">
        <v>58</v>
      </c>
    </row>
    <row r="7" spans="1:15" ht="14.25" thickBot="1" thickTop="1">
      <c r="A7" s="101"/>
      <c r="B7" s="21"/>
      <c r="C7" s="21"/>
      <c r="D7" s="21"/>
      <c r="E7" s="21"/>
      <c r="F7" s="21"/>
      <c r="G7" s="22"/>
      <c r="I7" s="101"/>
      <c r="J7" s="21"/>
      <c r="K7" s="21"/>
      <c r="L7" s="21"/>
      <c r="M7" s="21"/>
      <c r="N7" s="21"/>
      <c r="O7" s="22"/>
    </row>
    <row r="8" spans="1:15" ht="13.5" thickBot="1">
      <c r="A8" s="102" t="s">
        <v>59</v>
      </c>
      <c r="B8" s="103" t="s">
        <v>213</v>
      </c>
      <c r="D8" s="45" t="s">
        <v>60</v>
      </c>
      <c r="E8" s="104">
        <f>B12-((B12-B10)*0.236)</f>
        <v>0</v>
      </c>
      <c r="F8" s="105">
        <v>0.236</v>
      </c>
      <c r="G8" s="28"/>
      <c r="I8" s="102" t="s">
        <v>59</v>
      </c>
      <c r="J8" s="103" t="s">
        <v>72</v>
      </c>
      <c r="L8" s="45" t="s">
        <v>60</v>
      </c>
      <c r="M8" s="104">
        <f>J12-((J12-J10)*0.236)</f>
        <v>0</v>
      </c>
      <c r="N8" s="105">
        <v>0.236</v>
      </c>
      <c r="O8" s="28"/>
    </row>
    <row r="9" spans="1:15" ht="14.25" thickBot="1" thickTop="1">
      <c r="A9" s="23"/>
      <c r="B9" s="24"/>
      <c r="D9" s="45" t="s">
        <v>61</v>
      </c>
      <c r="E9" s="106">
        <f>B12-((B12-B10)*0.382)</f>
        <v>0</v>
      </c>
      <c r="F9" s="105">
        <v>0.382</v>
      </c>
      <c r="G9" s="28"/>
      <c r="I9" s="23"/>
      <c r="J9" s="24"/>
      <c r="L9" s="45" t="s">
        <v>61</v>
      </c>
      <c r="M9" s="106">
        <f>J12-((J12-J10)*0.382)</f>
        <v>0</v>
      </c>
      <c r="N9" s="105">
        <v>0.382</v>
      </c>
      <c r="O9" s="28"/>
    </row>
    <row r="10" spans="1:15" ht="14.25" thickBot="1" thickTop="1">
      <c r="A10" s="102" t="s">
        <v>62</v>
      </c>
      <c r="B10" s="107"/>
      <c r="D10" s="45" t="s">
        <v>63</v>
      </c>
      <c r="E10" s="106">
        <f>B12-((B12-B10)*0.5)</f>
        <v>0</v>
      </c>
      <c r="F10" s="108">
        <v>0.5</v>
      </c>
      <c r="G10" s="28"/>
      <c r="I10" s="102" t="s">
        <v>62</v>
      </c>
      <c r="J10" s="107"/>
      <c r="L10" s="45" t="s">
        <v>63</v>
      </c>
      <c r="M10" s="106">
        <f>J12-((J12-J10)*0.5)</f>
        <v>0</v>
      </c>
      <c r="N10" s="108">
        <v>0.5</v>
      </c>
      <c r="O10" s="28"/>
    </row>
    <row r="11" spans="1:15" ht="14.25" thickBot="1" thickTop="1">
      <c r="A11" s="109"/>
      <c r="B11" s="110"/>
      <c r="D11" s="111" t="s">
        <v>64</v>
      </c>
      <c r="E11" s="112">
        <f>B12-((B12-B10)*0.618)</f>
        <v>0</v>
      </c>
      <c r="F11" s="113">
        <v>0.618</v>
      </c>
      <c r="G11" s="28"/>
      <c r="I11" s="109"/>
      <c r="J11" s="110"/>
      <c r="L11" s="111" t="s">
        <v>64</v>
      </c>
      <c r="M11" s="112">
        <f>J12-((J12-J10)*0.618)</f>
        <v>0</v>
      </c>
      <c r="N11" s="113">
        <v>0.618</v>
      </c>
      <c r="O11" s="28"/>
    </row>
    <row r="12" spans="1:15" ht="13.5" thickBot="1">
      <c r="A12" s="102" t="s">
        <v>65</v>
      </c>
      <c r="B12" s="107"/>
      <c r="C12" s="45"/>
      <c r="D12" s="24"/>
      <c r="E12" s="78"/>
      <c r="F12" s="24"/>
      <c r="G12" s="28"/>
      <c r="I12" s="102" t="s">
        <v>65</v>
      </c>
      <c r="J12" s="107"/>
      <c r="K12" s="45"/>
      <c r="L12" s="24"/>
      <c r="M12" s="78"/>
      <c r="N12" s="24"/>
      <c r="O12" s="28"/>
    </row>
    <row r="13" spans="1:15" ht="13.5" thickBot="1">
      <c r="A13" s="23"/>
      <c r="B13" s="110"/>
      <c r="C13" s="24"/>
      <c r="D13" s="24"/>
      <c r="E13" s="78"/>
      <c r="F13" s="24"/>
      <c r="G13" s="28"/>
      <c r="I13" s="23"/>
      <c r="J13" s="110"/>
      <c r="K13" s="24"/>
      <c r="L13" s="24"/>
      <c r="M13" s="78"/>
      <c r="N13" s="24"/>
      <c r="O13" s="28"/>
    </row>
    <row r="14" spans="1:15" ht="13.5" thickBot="1">
      <c r="A14" s="102" t="s">
        <v>66</v>
      </c>
      <c r="B14" s="107"/>
      <c r="D14" s="45" t="s">
        <v>67</v>
      </c>
      <c r="E14" s="104">
        <f>B16-((B16-B14)*0.236)</f>
        <v>0</v>
      </c>
      <c r="F14" s="105">
        <v>0.236</v>
      </c>
      <c r="G14" s="28"/>
      <c r="I14" s="102" t="s">
        <v>66</v>
      </c>
      <c r="J14" s="107"/>
      <c r="L14" s="45" t="s">
        <v>67</v>
      </c>
      <c r="M14" s="104">
        <f>J16-((J16-J14)*0.236)</f>
        <v>0</v>
      </c>
      <c r="N14" s="105">
        <v>0.236</v>
      </c>
      <c r="O14" s="28"/>
    </row>
    <row r="15" spans="1:15" ht="14.25" thickBot="1" thickTop="1">
      <c r="A15" s="23"/>
      <c r="B15" s="24"/>
      <c r="D15" s="45" t="s">
        <v>61</v>
      </c>
      <c r="E15" s="106">
        <f>B16-((B16-B14)*0.382)</f>
        <v>0</v>
      </c>
      <c r="F15" s="105">
        <v>0.382</v>
      </c>
      <c r="G15" s="28"/>
      <c r="I15" s="23"/>
      <c r="J15" s="24"/>
      <c r="L15" s="45" t="s">
        <v>61</v>
      </c>
      <c r="M15" s="106">
        <f>J16-((J16-J14)*0.382)</f>
        <v>0</v>
      </c>
      <c r="N15" s="105">
        <v>0.382</v>
      </c>
      <c r="O15" s="28"/>
    </row>
    <row r="16" spans="1:15" ht="14.25" thickBot="1" thickTop="1">
      <c r="A16" s="102" t="s">
        <v>68</v>
      </c>
      <c r="B16" s="107"/>
      <c r="D16" s="45" t="s">
        <v>63</v>
      </c>
      <c r="E16" s="106">
        <f>B16-((B16-B14)*0.5)</f>
        <v>0</v>
      </c>
      <c r="F16" s="108">
        <v>0.5</v>
      </c>
      <c r="G16" s="28"/>
      <c r="I16" s="102" t="s">
        <v>68</v>
      </c>
      <c r="J16" s="107"/>
      <c r="L16" s="45" t="s">
        <v>63</v>
      </c>
      <c r="M16" s="106">
        <f>J16-((J16-J14)*0.5)</f>
        <v>0</v>
      </c>
      <c r="N16" s="108">
        <v>0.5</v>
      </c>
      <c r="O16" s="28"/>
    </row>
    <row r="17" spans="1:15" ht="14.25" thickBot="1" thickTop="1">
      <c r="A17" s="23"/>
      <c r="B17" s="110"/>
      <c r="D17" s="111" t="s">
        <v>69</v>
      </c>
      <c r="E17" s="112">
        <f>B16-((B16-B14)*0.618)</f>
        <v>0</v>
      </c>
      <c r="F17" s="113">
        <v>0.618</v>
      </c>
      <c r="G17" s="28"/>
      <c r="I17" s="23"/>
      <c r="J17" s="110"/>
      <c r="L17" s="111" t="s">
        <v>69</v>
      </c>
      <c r="M17" s="112">
        <f>J16-((J16-J14)*0.618)</f>
        <v>0</v>
      </c>
      <c r="N17" s="113">
        <v>0.618</v>
      </c>
      <c r="O17" s="28"/>
    </row>
    <row r="18" spans="1:15" ht="13.5" thickBot="1">
      <c r="A18" s="102" t="s">
        <v>70</v>
      </c>
      <c r="B18" s="107"/>
      <c r="C18" s="24"/>
      <c r="D18" s="24"/>
      <c r="E18" s="78"/>
      <c r="F18" s="24"/>
      <c r="G18" s="28"/>
      <c r="I18" s="102" t="s">
        <v>70</v>
      </c>
      <c r="J18" s="107"/>
      <c r="K18" s="24"/>
      <c r="L18" s="24"/>
      <c r="M18" s="78"/>
      <c r="N18" s="24"/>
      <c r="O18" s="28"/>
    </row>
    <row r="19" spans="1:15" ht="13.5" thickBot="1">
      <c r="A19" s="23"/>
      <c r="B19" s="24"/>
      <c r="C19" s="24"/>
      <c r="D19" s="24"/>
      <c r="E19" s="78"/>
      <c r="F19" s="24"/>
      <c r="G19" s="28"/>
      <c r="I19" s="23"/>
      <c r="J19" s="24"/>
      <c r="K19" s="24"/>
      <c r="L19" s="24"/>
      <c r="M19" s="78"/>
      <c r="N19" s="24"/>
      <c r="O19" s="28"/>
    </row>
    <row r="20" spans="1:15" ht="13.5" thickBot="1">
      <c r="A20" s="23" t="s">
        <v>74</v>
      </c>
      <c r="B20" s="24"/>
      <c r="C20" s="24"/>
      <c r="D20" s="45" t="s">
        <v>71</v>
      </c>
      <c r="E20" s="114">
        <f>(B10-((B10-B12)*1.618))</f>
        <v>0</v>
      </c>
      <c r="F20" s="24"/>
      <c r="G20" s="28"/>
      <c r="I20" s="23"/>
      <c r="J20" s="24"/>
      <c r="K20" s="24"/>
      <c r="L20" s="45" t="s">
        <v>71</v>
      </c>
      <c r="M20" s="114">
        <f>(J10-((J10-J12)*1.618))</f>
        <v>0</v>
      </c>
      <c r="N20" s="24"/>
      <c r="O20" s="28"/>
    </row>
    <row r="21" spans="1:15" ht="13.5" thickBot="1">
      <c r="A21" s="23"/>
      <c r="B21" s="24"/>
      <c r="C21" s="24"/>
      <c r="D21" s="24"/>
      <c r="E21" s="114">
        <f>(B18-((B10-B16)*0.618))</f>
        <v>0</v>
      </c>
      <c r="F21" s="24"/>
      <c r="G21" s="28"/>
      <c r="I21" s="23"/>
      <c r="J21" s="24"/>
      <c r="K21" s="24"/>
      <c r="L21" s="24"/>
      <c r="M21" s="114">
        <f>(J18-((J10-J16)*0.618))</f>
        <v>0</v>
      </c>
      <c r="N21" s="24"/>
      <c r="O21" s="28"/>
    </row>
    <row r="22" spans="1:15" ht="13.5" thickBot="1">
      <c r="A22" s="63"/>
      <c r="B22" s="64"/>
      <c r="C22" s="64"/>
      <c r="D22" s="64"/>
      <c r="E22" s="64"/>
      <c r="F22" s="64"/>
      <c r="G22" s="65"/>
      <c r="I22" s="63"/>
      <c r="J22" s="64"/>
      <c r="K22" s="64"/>
      <c r="L22" s="64"/>
      <c r="M22" s="64"/>
      <c r="N22" s="64"/>
      <c r="O22" s="65"/>
    </row>
    <row r="23" ht="13.5" thickTop="1"/>
    <row r="24" ht="13.5" thickBot="1"/>
    <row r="25" spans="1:15" ht="14.25" thickBot="1" thickTop="1">
      <c r="A25" s="101"/>
      <c r="B25" s="21"/>
      <c r="C25" s="21"/>
      <c r="D25" s="21"/>
      <c r="E25" s="21"/>
      <c r="F25" s="21"/>
      <c r="G25" s="22"/>
      <c r="I25" s="101"/>
      <c r="J25" s="21"/>
      <c r="K25" s="21"/>
      <c r="L25" s="21"/>
      <c r="M25" s="21"/>
      <c r="N25" s="21"/>
      <c r="O25" s="22"/>
    </row>
    <row r="26" spans="1:15" ht="13.5" thickBot="1">
      <c r="A26" s="102" t="s">
        <v>59</v>
      </c>
      <c r="B26" s="103" t="s">
        <v>73</v>
      </c>
      <c r="D26" s="45" t="s">
        <v>60</v>
      </c>
      <c r="E26" s="104">
        <f>B30-((B30-B28)*0.236)</f>
        <v>0</v>
      </c>
      <c r="F26" s="105">
        <v>0.236</v>
      </c>
      <c r="G26" s="28"/>
      <c r="I26" s="102" t="s">
        <v>59</v>
      </c>
      <c r="J26" s="103"/>
      <c r="L26" s="45" t="s">
        <v>60</v>
      </c>
      <c r="M26" s="104">
        <f>J30-((J30-J28)*0.236)</f>
        <v>0</v>
      </c>
      <c r="N26" s="105">
        <v>0.236</v>
      </c>
      <c r="O26" s="28"/>
    </row>
    <row r="27" spans="1:15" ht="14.25" thickBot="1" thickTop="1">
      <c r="A27" s="23"/>
      <c r="B27" s="24"/>
      <c r="D27" s="45" t="s">
        <v>61</v>
      </c>
      <c r="E27" s="106">
        <f>B30-((B30-B28)*0.382)</f>
        <v>0</v>
      </c>
      <c r="F27" s="105">
        <v>0.382</v>
      </c>
      <c r="G27" s="28"/>
      <c r="I27" s="23"/>
      <c r="J27" s="24"/>
      <c r="L27" s="45" t="s">
        <v>61</v>
      </c>
      <c r="M27" s="106">
        <f>J30-((J30-J28)*0.382)</f>
        <v>0</v>
      </c>
      <c r="N27" s="105">
        <v>0.382</v>
      </c>
      <c r="O27" s="28"/>
    </row>
    <row r="28" spans="1:15" ht="14.25" thickBot="1" thickTop="1">
      <c r="A28" s="102" t="s">
        <v>62</v>
      </c>
      <c r="B28" s="107"/>
      <c r="D28" s="45" t="s">
        <v>63</v>
      </c>
      <c r="E28" s="106">
        <f>B30-((B30-B28)*0.5)</f>
        <v>0</v>
      </c>
      <c r="F28" s="108">
        <v>0.5</v>
      </c>
      <c r="G28" s="28"/>
      <c r="I28" s="102" t="s">
        <v>62</v>
      </c>
      <c r="J28" s="107">
        <v>0</v>
      </c>
      <c r="L28" s="45" t="s">
        <v>63</v>
      </c>
      <c r="M28" s="106">
        <f>J30-((J30-J28)*0.5)</f>
        <v>0</v>
      </c>
      <c r="N28" s="108">
        <v>0.5</v>
      </c>
      <c r="O28" s="28"/>
    </row>
    <row r="29" spans="1:15" ht="14.25" thickBot="1" thickTop="1">
      <c r="A29" s="109"/>
      <c r="B29" s="110"/>
      <c r="D29" s="111" t="s">
        <v>64</v>
      </c>
      <c r="E29" s="112">
        <f>B30-((B30-B28)*0.618)</f>
        <v>0</v>
      </c>
      <c r="F29" s="113">
        <v>0.618</v>
      </c>
      <c r="G29" s="28"/>
      <c r="I29" s="109"/>
      <c r="J29" s="110"/>
      <c r="L29" s="111" t="s">
        <v>64</v>
      </c>
      <c r="M29" s="112">
        <f>J30-((J30-J28)*0.618)</f>
        <v>0</v>
      </c>
      <c r="N29" s="113">
        <v>0.618</v>
      </c>
      <c r="O29" s="28"/>
    </row>
    <row r="30" spans="1:15" ht="13.5" thickBot="1">
      <c r="A30" s="102" t="s">
        <v>65</v>
      </c>
      <c r="B30" s="107"/>
      <c r="C30" s="45"/>
      <c r="D30" s="24"/>
      <c r="E30" s="78"/>
      <c r="F30" s="24"/>
      <c r="G30" s="28"/>
      <c r="I30" s="102" t="s">
        <v>65</v>
      </c>
      <c r="J30" s="107">
        <v>0</v>
      </c>
      <c r="K30" s="45"/>
      <c r="L30" s="24"/>
      <c r="M30" s="78"/>
      <c r="N30" s="24"/>
      <c r="O30" s="28"/>
    </row>
    <row r="31" spans="1:15" ht="13.5" thickBot="1">
      <c r="A31" s="23"/>
      <c r="B31" s="110"/>
      <c r="C31" s="24"/>
      <c r="D31" s="24"/>
      <c r="E31" s="78"/>
      <c r="F31" s="24"/>
      <c r="G31" s="28"/>
      <c r="I31" s="23"/>
      <c r="J31" s="110"/>
      <c r="K31" s="24"/>
      <c r="L31" s="24"/>
      <c r="M31" s="78"/>
      <c r="N31" s="24"/>
      <c r="O31" s="28"/>
    </row>
    <row r="32" spans="1:15" ht="13.5" thickBot="1">
      <c r="A32" s="102" t="s">
        <v>66</v>
      </c>
      <c r="B32" s="107"/>
      <c r="D32" s="45" t="s">
        <v>67</v>
      </c>
      <c r="E32" s="104">
        <f>B34-((B34-B32)*0.236)</f>
        <v>0</v>
      </c>
      <c r="F32" s="105">
        <v>0.236</v>
      </c>
      <c r="G32" s="28"/>
      <c r="I32" s="102" t="s">
        <v>66</v>
      </c>
      <c r="J32" s="107">
        <v>0</v>
      </c>
      <c r="L32" s="45" t="s">
        <v>67</v>
      </c>
      <c r="M32" s="104">
        <f>J34-((J34-J32)*0.236)</f>
        <v>0</v>
      </c>
      <c r="N32" s="105">
        <v>0.236</v>
      </c>
      <c r="O32" s="28"/>
    </row>
    <row r="33" spans="1:15" ht="14.25" thickBot="1" thickTop="1">
      <c r="A33" s="23"/>
      <c r="B33" s="24"/>
      <c r="D33" s="45" t="s">
        <v>61</v>
      </c>
      <c r="E33" s="106">
        <f>B34-((B34-B32)*0.382)</f>
        <v>0</v>
      </c>
      <c r="F33" s="105">
        <v>0.382</v>
      </c>
      <c r="G33" s="28"/>
      <c r="I33" s="23"/>
      <c r="J33" s="24"/>
      <c r="L33" s="45" t="s">
        <v>61</v>
      </c>
      <c r="M33" s="106">
        <f>J34-((J34-J32)*0.382)</f>
        <v>0</v>
      </c>
      <c r="N33" s="105">
        <v>0.382</v>
      </c>
      <c r="O33" s="28"/>
    </row>
    <row r="34" spans="1:15" ht="14.25" thickBot="1" thickTop="1">
      <c r="A34" s="102" t="s">
        <v>68</v>
      </c>
      <c r="B34" s="107"/>
      <c r="D34" s="45" t="s">
        <v>63</v>
      </c>
      <c r="E34" s="106">
        <f>B34-((B34-B32)*0.5)</f>
        <v>0</v>
      </c>
      <c r="F34" s="108">
        <v>0.5</v>
      </c>
      <c r="G34" s="28"/>
      <c r="I34" s="102" t="s">
        <v>68</v>
      </c>
      <c r="J34" s="107">
        <v>0</v>
      </c>
      <c r="L34" s="45" t="s">
        <v>63</v>
      </c>
      <c r="M34" s="106">
        <f>J34-((J34-J32)*0.5)</f>
        <v>0</v>
      </c>
      <c r="N34" s="108">
        <v>0.5</v>
      </c>
      <c r="O34" s="28"/>
    </row>
    <row r="35" spans="1:15" ht="14.25" thickBot="1" thickTop="1">
      <c r="A35" s="23"/>
      <c r="B35" s="110"/>
      <c r="D35" s="111" t="s">
        <v>69</v>
      </c>
      <c r="E35" s="112">
        <f>B34-((B34-B32)*0.618)</f>
        <v>0</v>
      </c>
      <c r="F35" s="113">
        <v>0.618</v>
      </c>
      <c r="G35" s="28"/>
      <c r="I35" s="23"/>
      <c r="J35" s="110"/>
      <c r="L35" s="111" t="s">
        <v>69</v>
      </c>
      <c r="M35" s="112">
        <f>J34-((J34-J32)*0.618)</f>
        <v>0</v>
      </c>
      <c r="N35" s="113">
        <v>0.618</v>
      </c>
      <c r="O35" s="28"/>
    </row>
    <row r="36" spans="1:15" ht="13.5" thickBot="1">
      <c r="A36" s="102" t="s">
        <v>70</v>
      </c>
      <c r="B36" s="107"/>
      <c r="C36" s="24"/>
      <c r="D36" s="24"/>
      <c r="E36" s="78"/>
      <c r="F36" s="24"/>
      <c r="G36" s="28"/>
      <c r="I36" s="102" t="s">
        <v>70</v>
      </c>
      <c r="J36" s="107">
        <v>0</v>
      </c>
      <c r="K36" s="24"/>
      <c r="L36" s="24"/>
      <c r="M36" s="78"/>
      <c r="N36" s="24"/>
      <c r="O36" s="28"/>
    </row>
    <row r="37" spans="1:15" ht="13.5" thickBot="1">
      <c r="A37" s="23"/>
      <c r="B37" s="24"/>
      <c r="C37" s="24"/>
      <c r="D37" s="24"/>
      <c r="E37" s="78"/>
      <c r="F37" s="24"/>
      <c r="G37" s="28"/>
      <c r="I37" s="23"/>
      <c r="J37" s="24"/>
      <c r="K37" s="24"/>
      <c r="L37" s="24"/>
      <c r="M37" s="78"/>
      <c r="N37" s="24"/>
      <c r="O37" s="28"/>
    </row>
    <row r="38" spans="1:15" ht="13.5" thickBot="1">
      <c r="A38" s="23" t="s">
        <v>74</v>
      </c>
      <c r="B38" s="24"/>
      <c r="C38" s="24"/>
      <c r="D38" s="45" t="s">
        <v>71</v>
      </c>
      <c r="E38" s="114">
        <f>(B28-((B28-B30)*1.618))</f>
        <v>0</v>
      </c>
      <c r="F38" s="24"/>
      <c r="G38" s="28"/>
      <c r="I38" s="23"/>
      <c r="J38" s="24"/>
      <c r="K38" s="24"/>
      <c r="L38" s="45" t="s">
        <v>71</v>
      </c>
      <c r="M38" s="114">
        <f>(J28-((J28-J30)*1.618))</f>
        <v>0</v>
      </c>
      <c r="N38" s="24"/>
      <c r="O38" s="28"/>
    </row>
    <row r="39" spans="1:15" ht="13.5" thickBot="1">
      <c r="A39" s="23"/>
      <c r="B39" s="24"/>
      <c r="C39" s="24"/>
      <c r="D39" s="24"/>
      <c r="E39" s="114">
        <f>(B36-((B28-B34)*0.618))</f>
        <v>0</v>
      </c>
      <c r="F39" s="24"/>
      <c r="G39" s="28"/>
      <c r="I39" s="23"/>
      <c r="J39" s="24"/>
      <c r="K39" s="24"/>
      <c r="L39" s="24"/>
      <c r="M39" s="114">
        <f>(J36-((J28-J34)*0.618))</f>
        <v>0</v>
      </c>
      <c r="N39" s="24"/>
      <c r="O39" s="28"/>
    </row>
    <row r="40" spans="1:15" ht="13.5" thickBot="1">
      <c r="A40" s="63"/>
      <c r="B40" s="64"/>
      <c r="C40" s="64"/>
      <c r="D40" s="64"/>
      <c r="E40" s="64"/>
      <c r="F40" s="64"/>
      <c r="G40" s="65"/>
      <c r="I40" s="63"/>
      <c r="J40" s="64"/>
      <c r="K40" s="64"/>
      <c r="L40" s="64"/>
      <c r="M40" s="64"/>
      <c r="N40" s="64"/>
      <c r="O40" s="65"/>
    </row>
    <row r="41" ht="13.5" thickTop="1"/>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AA84"/>
  <sheetViews>
    <sheetView zoomScale="90" zoomScaleNormal="90" workbookViewId="0" topLeftCell="A1">
      <selection activeCell="F1" sqref="F1"/>
    </sheetView>
  </sheetViews>
  <sheetFormatPr defaultColWidth="9.140625" defaultRowHeight="12.75"/>
  <cols>
    <col min="1" max="1" width="11.421875" style="0" customWidth="1"/>
    <col min="5" max="5" width="12.00390625" style="0" customWidth="1"/>
    <col min="7" max="7" width="7.421875" style="0" customWidth="1"/>
    <col min="8" max="8" width="11.140625" style="0" customWidth="1"/>
    <col min="10" max="11" width="5.7109375" style="0" customWidth="1"/>
    <col min="12" max="14" width="7.00390625" style="0" customWidth="1"/>
    <col min="15" max="15" width="10.7109375" style="0" bestFit="1" customWidth="1"/>
    <col min="16" max="18" width="5.7109375" style="0" customWidth="1"/>
    <col min="19" max="21" width="6.8515625" style="0" customWidth="1"/>
    <col min="22" max="22" width="7.7109375" style="0" customWidth="1"/>
    <col min="23" max="23" width="7.8515625" style="0" bestFit="1" customWidth="1"/>
    <col min="24" max="24" width="7.8515625" style="0" customWidth="1"/>
    <col min="25" max="25" width="7.7109375" style="0" bestFit="1" customWidth="1"/>
    <col min="26" max="26" width="6.421875" style="0" bestFit="1" customWidth="1"/>
  </cols>
  <sheetData>
    <row r="1" ht="26.25">
      <c r="A1" s="115" t="s">
        <v>75</v>
      </c>
    </row>
    <row r="2" ht="12.75">
      <c r="A2" t="s">
        <v>76</v>
      </c>
    </row>
    <row r="3" ht="12.75">
      <c r="A3" s="100" t="s">
        <v>77</v>
      </c>
    </row>
    <row r="4" ht="12.75">
      <c r="A4" t="s">
        <v>78</v>
      </c>
    </row>
    <row r="5" spans="1:21" ht="12.75">
      <c r="A5" t="s">
        <v>79</v>
      </c>
      <c r="U5" s="116"/>
    </row>
    <row r="6" ht="12.75">
      <c r="A6" t="s">
        <v>80</v>
      </c>
    </row>
    <row r="7" spans="1:21" ht="12.75">
      <c r="A7" t="s">
        <v>211</v>
      </c>
      <c r="U7" s="117"/>
    </row>
    <row r="8" ht="12.75">
      <c r="A8" t="s">
        <v>81</v>
      </c>
    </row>
    <row r="9" spans="1:27" ht="15">
      <c r="A9" s="118" t="s">
        <v>82</v>
      </c>
      <c r="B9" s="119">
        <v>83</v>
      </c>
      <c r="C9" s="119">
        <v>84</v>
      </c>
      <c r="D9" s="119">
        <v>85</v>
      </c>
      <c r="E9" s="119">
        <v>86</v>
      </c>
      <c r="F9" s="119">
        <v>87</v>
      </c>
      <c r="G9" s="119">
        <v>88</v>
      </c>
      <c r="H9" s="119">
        <v>89</v>
      </c>
      <c r="I9" s="119">
        <v>90</v>
      </c>
      <c r="J9" s="119">
        <v>91</v>
      </c>
      <c r="K9" s="119">
        <v>92</v>
      </c>
      <c r="L9" s="119">
        <v>93</v>
      </c>
      <c r="M9" s="119">
        <v>94</v>
      </c>
      <c r="N9" s="119">
        <v>95</v>
      </c>
      <c r="O9" s="119">
        <v>96</v>
      </c>
      <c r="P9" s="119">
        <v>97</v>
      </c>
      <c r="Q9" s="119">
        <v>98</v>
      </c>
      <c r="R9" s="119">
        <v>99</v>
      </c>
      <c r="S9" s="119">
        <v>2000</v>
      </c>
      <c r="T9" s="119">
        <v>2001</v>
      </c>
      <c r="U9" s="119">
        <v>2002</v>
      </c>
      <c r="V9" s="119">
        <v>2003</v>
      </c>
      <c r="W9" s="119">
        <v>2004</v>
      </c>
      <c r="X9" s="119">
        <v>2005</v>
      </c>
      <c r="Y9" s="120" t="s">
        <v>83</v>
      </c>
      <c r="Z9" s="121" t="s">
        <v>84</v>
      </c>
      <c r="AA9" s="122" t="s">
        <v>85</v>
      </c>
    </row>
    <row r="10" spans="1:27" ht="12.75">
      <c r="A10" s="123" t="s">
        <v>86</v>
      </c>
      <c r="B10" s="124" t="s">
        <v>209</v>
      </c>
      <c r="C10" s="124" t="s">
        <v>87</v>
      </c>
      <c r="D10" s="124" t="s">
        <v>209</v>
      </c>
      <c r="E10" s="124" t="s">
        <v>87</v>
      </c>
      <c r="F10" s="124" t="s">
        <v>209</v>
      </c>
      <c r="G10" s="124" t="s">
        <v>87</v>
      </c>
      <c r="H10" s="124" t="s">
        <v>209</v>
      </c>
      <c r="I10" s="124" t="s">
        <v>210</v>
      </c>
      <c r="J10" s="124" t="s">
        <v>209</v>
      </c>
      <c r="K10" s="124" t="s">
        <v>210</v>
      </c>
      <c r="L10" s="124" t="s">
        <v>209</v>
      </c>
      <c r="M10" s="124" t="s">
        <v>209</v>
      </c>
      <c r="N10" s="124" t="s">
        <v>209</v>
      </c>
      <c r="O10" s="124" t="s">
        <v>209</v>
      </c>
      <c r="P10" s="124" t="s">
        <v>209</v>
      </c>
      <c r="Q10" s="124" t="s">
        <v>87</v>
      </c>
      <c r="R10" s="124" t="s">
        <v>209</v>
      </c>
      <c r="S10" s="124" t="s">
        <v>210</v>
      </c>
      <c r="T10" s="124" t="s">
        <v>209</v>
      </c>
      <c r="U10" s="124" t="s">
        <v>87</v>
      </c>
      <c r="V10" s="124" t="s">
        <v>87</v>
      </c>
      <c r="W10" s="124" t="s">
        <v>209</v>
      </c>
      <c r="X10" s="124" t="s">
        <v>210</v>
      </c>
      <c r="Y10" s="126">
        <f>COUNTIF(B10:X10,"U")</f>
        <v>13</v>
      </c>
      <c r="Z10" s="126">
        <f>COUNTIF(B10:X10,"D")</f>
        <v>4</v>
      </c>
      <c r="AA10" s="126">
        <f>COUNTIF(B10:X10,"F")</f>
        <v>6</v>
      </c>
    </row>
    <row r="11" spans="1:27" ht="12.75">
      <c r="A11" s="123" t="s">
        <v>88</v>
      </c>
      <c r="B11" s="125" t="s">
        <v>209</v>
      </c>
      <c r="C11" s="125" t="s">
        <v>210</v>
      </c>
      <c r="D11" s="125" t="s">
        <v>87</v>
      </c>
      <c r="E11" s="125" t="s">
        <v>209</v>
      </c>
      <c r="F11" s="125" t="s">
        <v>209</v>
      </c>
      <c r="G11" s="125" t="s">
        <v>209</v>
      </c>
      <c r="H11" s="125" t="s">
        <v>210</v>
      </c>
      <c r="I11" s="125" t="s">
        <v>87</v>
      </c>
      <c r="J11" s="125" t="s">
        <v>209</v>
      </c>
      <c r="K11" s="125" t="s">
        <v>87</v>
      </c>
      <c r="L11" s="125" t="s">
        <v>209</v>
      </c>
      <c r="M11" s="125" t="s">
        <v>210</v>
      </c>
      <c r="N11" s="125" t="s">
        <v>209</v>
      </c>
      <c r="O11" s="125" t="s">
        <v>87</v>
      </c>
      <c r="P11" s="125" t="s">
        <v>87</v>
      </c>
      <c r="Q11" s="125" t="s">
        <v>209</v>
      </c>
      <c r="R11" s="125" t="s">
        <v>210</v>
      </c>
      <c r="S11" s="125" t="s">
        <v>210</v>
      </c>
      <c r="T11" s="125" t="s">
        <v>210</v>
      </c>
      <c r="U11" s="125" t="s">
        <v>210</v>
      </c>
      <c r="V11" s="125" t="s">
        <v>87</v>
      </c>
      <c r="W11" s="125" t="s">
        <v>87</v>
      </c>
      <c r="X11" s="125" t="s">
        <v>209</v>
      </c>
      <c r="Y11" s="126">
        <f aca="true" t="shared" si="0" ref="Y11:Y21">COUNTIF(B11:X11,"U")</f>
        <v>9</v>
      </c>
      <c r="Z11" s="126">
        <f aca="true" t="shared" si="1" ref="Z11:Z21">COUNTIF(B11:X11,"D")</f>
        <v>7</v>
      </c>
      <c r="AA11" s="126">
        <f aca="true" t="shared" si="2" ref="AA11:AA21">COUNTIF(B11:X11,"F")</f>
        <v>7</v>
      </c>
    </row>
    <row r="12" spans="1:27" ht="12.75">
      <c r="A12" s="123" t="s">
        <v>89</v>
      </c>
      <c r="B12" s="124" t="s">
        <v>209</v>
      </c>
      <c r="C12" s="124" t="s">
        <v>87</v>
      </c>
      <c r="D12" s="124" t="s">
        <v>87</v>
      </c>
      <c r="E12" s="124" t="s">
        <v>209</v>
      </c>
      <c r="F12" s="124" t="s">
        <v>209</v>
      </c>
      <c r="G12" s="124" t="s">
        <v>210</v>
      </c>
      <c r="H12" s="124" t="s">
        <v>209</v>
      </c>
      <c r="I12" s="124" t="s">
        <v>209</v>
      </c>
      <c r="J12" s="124" t="s">
        <v>209</v>
      </c>
      <c r="K12" s="124" t="s">
        <v>210</v>
      </c>
      <c r="L12" s="124" t="s">
        <v>209</v>
      </c>
      <c r="M12" s="124" t="s">
        <v>210</v>
      </c>
      <c r="N12" s="124" t="s">
        <v>209</v>
      </c>
      <c r="O12" s="124" t="s">
        <v>87</v>
      </c>
      <c r="P12" s="124" t="s">
        <v>210</v>
      </c>
      <c r="Q12" s="124" t="s">
        <v>209</v>
      </c>
      <c r="R12" s="124" t="s">
        <v>209</v>
      </c>
      <c r="S12" s="124" t="s">
        <v>209</v>
      </c>
      <c r="T12" s="124" t="s">
        <v>210</v>
      </c>
      <c r="U12" s="124" t="s">
        <v>209</v>
      </c>
      <c r="V12" s="124" t="s">
        <v>87</v>
      </c>
      <c r="W12" s="124" t="s">
        <v>210</v>
      </c>
      <c r="X12" s="124" t="s">
        <v>210</v>
      </c>
      <c r="Y12" s="126">
        <f t="shared" si="0"/>
        <v>12</v>
      </c>
      <c r="Z12" s="126">
        <f t="shared" si="1"/>
        <v>7</v>
      </c>
      <c r="AA12" s="126">
        <f t="shared" si="2"/>
        <v>4</v>
      </c>
    </row>
    <row r="13" spans="1:27" ht="12.75">
      <c r="A13" s="123" t="s">
        <v>90</v>
      </c>
      <c r="B13" s="124" t="s">
        <v>209</v>
      </c>
      <c r="C13" s="124" t="s">
        <v>209</v>
      </c>
      <c r="D13" s="124" t="s">
        <v>87</v>
      </c>
      <c r="E13" s="124" t="s">
        <v>87</v>
      </c>
      <c r="F13" s="124" t="s">
        <v>87</v>
      </c>
      <c r="G13" s="124" t="s">
        <v>87</v>
      </c>
      <c r="H13" s="124" t="s">
        <v>209</v>
      </c>
      <c r="I13" s="124" t="s">
        <v>210</v>
      </c>
      <c r="J13" s="124" t="s">
        <v>87</v>
      </c>
      <c r="K13" s="124" t="s">
        <v>209</v>
      </c>
      <c r="L13" s="124" t="s">
        <v>210</v>
      </c>
      <c r="M13" s="124" t="s">
        <v>209</v>
      </c>
      <c r="N13" s="124" t="s">
        <v>209</v>
      </c>
      <c r="O13" s="124" t="s">
        <v>209</v>
      </c>
      <c r="P13" s="124" t="s">
        <v>209</v>
      </c>
      <c r="Q13" s="124" t="s">
        <v>87</v>
      </c>
      <c r="R13" s="124" t="s">
        <v>209</v>
      </c>
      <c r="S13" s="124" t="s">
        <v>210</v>
      </c>
      <c r="T13" s="124" t="s">
        <v>209</v>
      </c>
      <c r="U13" s="124" t="s">
        <v>210</v>
      </c>
      <c r="V13" s="124" t="s">
        <v>209</v>
      </c>
      <c r="W13" s="124" t="s">
        <v>210</v>
      </c>
      <c r="X13" s="124" t="s">
        <v>210</v>
      </c>
      <c r="Y13" s="126">
        <f t="shared" si="0"/>
        <v>11</v>
      </c>
      <c r="Z13" s="126">
        <f t="shared" si="1"/>
        <v>6</v>
      </c>
      <c r="AA13" s="126">
        <f t="shared" si="2"/>
        <v>6</v>
      </c>
    </row>
    <row r="14" spans="1:27" ht="12.75">
      <c r="A14" s="123" t="s">
        <v>91</v>
      </c>
      <c r="B14" s="125" t="s">
        <v>87</v>
      </c>
      <c r="C14" s="125" t="s">
        <v>210</v>
      </c>
      <c r="D14" s="125" t="s">
        <v>209</v>
      </c>
      <c r="E14" s="125" t="s">
        <v>209</v>
      </c>
      <c r="F14" s="125" t="s">
        <v>87</v>
      </c>
      <c r="G14" s="125" t="s">
        <v>87</v>
      </c>
      <c r="H14" s="125" t="s">
        <v>209</v>
      </c>
      <c r="I14" s="125" t="s">
        <v>209</v>
      </c>
      <c r="J14" s="125" t="s">
        <v>209</v>
      </c>
      <c r="K14" s="125" t="s">
        <v>87</v>
      </c>
      <c r="L14" s="125" t="s">
        <v>209</v>
      </c>
      <c r="M14" s="125" t="s">
        <v>209</v>
      </c>
      <c r="N14" s="125" t="s">
        <v>209</v>
      </c>
      <c r="O14" s="125" t="s">
        <v>209</v>
      </c>
      <c r="P14" s="125" t="s">
        <v>209</v>
      </c>
      <c r="Q14" s="125" t="s">
        <v>210</v>
      </c>
      <c r="R14" s="125" t="s">
        <v>210</v>
      </c>
      <c r="S14" s="125" t="s">
        <v>210</v>
      </c>
      <c r="T14" s="125" t="s">
        <v>87</v>
      </c>
      <c r="U14" s="125" t="s">
        <v>87</v>
      </c>
      <c r="V14" s="125" t="s">
        <v>209</v>
      </c>
      <c r="W14" s="125" t="s">
        <v>87</v>
      </c>
      <c r="X14" s="125" t="s">
        <v>209</v>
      </c>
      <c r="Y14" s="126">
        <f t="shared" si="0"/>
        <v>12</v>
      </c>
      <c r="Z14" s="126">
        <f t="shared" si="1"/>
        <v>4</v>
      </c>
      <c r="AA14" s="126">
        <f t="shared" si="2"/>
        <v>7</v>
      </c>
    </row>
    <row r="15" spans="1:27" ht="12.75">
      <c r="A15" s="123" t="s">
        <v>92</v>
      </c>
      <c r="B15" s="125" t="s">
        <v>209</v>
      </c>
      <c r="C15" s="125" t="s">
        <v>87</v>
      </c>
      <c r="D15" s="125" t="s">
        <v>87</v>
      </c>
      <c r="E15" s="125" t="s">
        <v>209</v>
      </c>
      <c r="F15" s="125" t="s">
        <v>209</v>
      </c>
      <c r="G15" s="125" t="s">
        <v>209</v>
      </c>
      <c r="H15" s="125" t="s">
        <v>87</v>
      </c>
      <c r="I15" s="125" t="s">
        <v>87</v>
      </c>
      <c r="J15" s="125" t="s">
        <v>210</v>
      </c>
      <c r="K15" s="125" t="s">
        <v>210</v>
      </c>
      <c r="L15" s="125" t="s">
        <v>87</v>
      </c>
      <c r="M15" s="125" t="s">
        <v>210</v>
      </c>
      <c r="N15" s="125" t="s">
        <v>209</v>
      </c>
      <c r="O15" s="125" t="s">
        <v>87</v>
      </c>
      <c r="P15" s="125" t="s">
        <v>209</v>
      </c>
      <c r="Q15" s="125" t="s">
        <v>209</v>
      </c>
      <c r="R15" s="125" t="s">
        <v>209</v>
      </c>
      <c r="S15" s="125" t="s">
        <v>209</v>
      </c>
      <c r="T15" s="125" t="s">
        <v>210</v>
      </c>
      <c r="U15" s="125" t="s">
        <v>210</v>
      </c>
      <c r="V15" s="125" t="s">
        <v>87</v>
      </c>
      <c r="W15" s="125" t="s">
        <v>209</v>
      </c>
      <c r="X15" s="125" t="s">
        <v>87</v>
      </c>
      <c r="Y15" s="126">
        <f t="shared" si="0"/>
        <v>10</v>
      </c>
      <c r="Z15" s="126">
        <f t="shared" si="1"/>
        <v>5</v>
      </c>
      <c r="AA15" s="126">
        <f t="shared" si="2"/>
        <v>8</v>
      </c>
    </row>
    <row r="16" spans="1:27" ht="12.75">
      <c r="A16" s="123" t="s">
        <v>93</v>
      </c>
      <c r="B16" s="124" t="s">
        <v>210</v>
      </c>
      <c r="C16" s="124" t="s">
        <v>210</v>
      </c>
      <c r="D16" s="124" t="s">
        <v>87</v>
      </c>
      <c r="E16" s="124" t="s">
        <v>210</v>
      </c>
      <c r="F16" s="124" t="s">
        <v>209</v>
      </c>
      <c r="G16" s="124" t="s">
        <v>87</v>
      </c>
      <c r="H16" s="124" t="s">
        <v>209</v>
      </c>
      <c r="I16" s="124" t="s">
        <v>87</v>
      </c>
      <c r="J16" s="124" t="s">
        <v>209</v>
      </c>
      <c r="K16" s="124" t="s">
        <v>209</v>
      </c>
      <c r="L16" s="124" t="s">
        <v>87</v>
      </c>
      <c r="M16" s="124" t="s">
        <v>209</v>
      </c>
      <c r="N16" s="124" t="s">
        <v>209</v>
      </c>
      <c r="O16" s="124" t="s">
        <v>210</v>
      </c>
      <c r="P16" s="124" t="s">
        <v>209</v>
      </c>
      <c r="Q16" s="124" t="s">
        <v>87</v>
      </c>
      <c r="R16" s="124" t="s">
        <v>210</v>
      </c>
      <c r="S16" s="124" t="s">
        <v>210</v>
      </c>
      <c r="T16" s="124" t="s">
        <v>87</v>
      </c>
      <c r="U16" s="124" t="s">
        <v>210</v>
      </c>
      <c r="V16" s="124" t="s">
        <v>87</v>
      </c>
      <c r="W16" s="124" t="s">
        <v>210</v>
      </c>
      <c r="X16" s="124" t="s">
        <v>209</v>
      </c>
      <c r="Y16" s="126">
        <f t="shared" si="0"/>
        <v>8</v>
      </c>
      <c r="Z16" s="126">
        <f t="shared" si="1"/>
        <v>8</v>
      </c>
      <c r="AA16" s="126">
        <f t="shared" si="2"/>
        <v>7</v>
      </c>
    </row>
    <row r="17" spans="1:27" ht="12.75">
      <c r="A17" s="123" t="s">
        <v>94</v>
      </c>
      <c r="B17" s="124" t="s">
        <v>209</v>
      </c>
      <c r="C17" s="124" t="s">
        <v>209</v>
      </c>
      <c r="D17" s="124" t="s">
        <v>210</v>
      </c>
      <c r="E17" s="124" t="s">
        <v>209</v>
      </c>
      <c r="F17" s="124" t="s">
        <v>209</v>
      </c>
      <c r="G17" s="124" t="s">
        <v>210</v>
      </c>
      <c r="H17" s="124" t="s">
        <v>209</v>
      </c>
      <c r="I17" s="124" t="s">
        <v>210</v>
      </c>
      <c r="J17" s="124" t="s">
        <v>209</v>
      </c>
      <c r="K17" s="124" t="s">
        <v>210</v>
      </c>
      <c r="L17" s="124" t="s">
        <v>209</v>
      </c>
      <c r="M17" s="124" t="s">
        <v>209</v>
      </c>
      <c r="N17" s="124" t="s">
        <v>87</v>
      </c>
      <c r="O17" s="124" t="s">
        <v>209</v>
      </c>
      <c r="P17" s="124" t="s">
        <v>210</v>
      </c>
      <c r="Q17" s="124" t="s">
        <v>210</v>
      </c>
      <c r="R17" s="124" t="s">
        <v>87</v>
      </c>
      <c r="S17" s="124" t="s">
        <v>209</v>
      </c>
      <c r="T17" s="124" t="s">
        <v>210</v>
      </c>
      <c r="U17" s="124" t="s">
        <v>87</v>
      </c>
      <c r="V17" s="124" t="s">
        <v>87</v>
      </c>
      <c r="W17" s="124" t="s">
        <v>87</v>
      </c>
      <c r="X17" s="124" t="s">
        <v>210</v>
      </c>
      <c r="Y17" s="126">
        <f t="shared" si="0"/>
        <v>10</v>
      </c>
      <c r="Z17" s="126">
        <f t="shared" si="1"/>
        <v>8</v>
      </c>
      <c r="AA17" s="126">
        <f t="shared" si="2"/>
        <v>5</v>
      </c>
    </row>
    <row r="18" spans="1:27" ht="12.75">
      <c r="A18" s="123" t="s">
        <v>95</v>
      </c>
      <c r="B18" s="125" t="s">
        <v>87</v>
      </c>
      <c r="C18" s="125" t="s">
        <v>87</v>
      </c>
      <c r="D18" s="125" t="s">
        <v>210</v>
      </c>
      <c r="E18" s="125" t="s">
        <v>210</v>
      </c>
      <c r="F18" s="125" t="s">
        <v>87</v>
      </c>
      <c r="G18" s="125" t="s">
        <v>209</v>
      </c>
      <c r="H18" s="125" t="s">
        <v>87</v>
      </c>
      <c r="I18" s="125" t="s">
        <v>210</v>
      </c>
      <c r="J18" s="125" t="s">
        <v>210</v>
      </c>
      <c r="K18" s="125" t="s">
        <v>87</v>
      </c>
      <c r="L18" s="125" t="s">
        <v>210</v>
      </c>
      <c r="M18" s="125" t="s">
        <v>210</v>
      </c>
      <c r="N18" s="125" t="s">
        <v>209</v>
      </c>
      <c r="O18" s="125" t="s">
        <v>209</v>
      </c>
      <c r="P18" s="125" t="s">
        <v>209</v>
      </c>
      <c r="Q18" s="125" t="s">
        <v>209</v>
      </c>
      <c r="R18" s="125" t="s">
        <v>210</v>
      </c>
      <c r="S18" s="125" t="s">
        <v>210</v>
      </c>
      <c r="T18" s="125" t="s">
        <v>210</v>
      </c>
      <c r="U18" s="125" t="s">
        <v>210</v>
      </c>
      <c r="V18" s="125" t="s">
        <v>87</v>
      </c>
      <c r="W18" s="125" t="s">
        <v>209</v>
      </c>
      <c r="X18" s="125" t="s">
        <v>209</v>
      </c>
      <c r="Y18" s="126">
        <f t="shared" si="0"/>
        <v>7</v>
      </c>
      <c r="Z18" s="126">
        <f t="shared" si="1"/>
        <v>10</v>
      </c>
      <c r="AA18" s="126">
        <f t="shared" si="2"/>
        <v>6</v>
      </c>
    </row>
    <row r="19" spans="1:27" ht="12.75">
      <c r="A19" s="123" t="s">
        <v>96</v>
      </c>
      <c r="B19" s="124" t="s">
        <v>87</v>
      </c>
      <c r="C19" s="124" t="s">
        <v>87</v>
      </c>
      <c r="D19" s="124" t="s">
        <v>209</v>
      </c>
      <c r="E19" s="124" t="s">
        <v>209</v>
      </c>
      <c r="F19" s="124" t="s">
        <v>210</v>
      </c>
      <c r="G19" s="124" t="s">
        <v>209</v>
      </c>
      <c r="H19" s="124" t="s">
        <v>210</v>
      </c>
      <c r="I19" s="124" t="s">
        <v>210</v>
      </c>
      <c r="J19" s="124" t="s">
        <v>87</v>
      </c>
      <c r="K19" s="124" t="s">
        <v>87</v>
      </c>
      <c r="L19" s="124" t="s">
        <v>209</v>
      </c>
      <c r="M19" s="124" t="s">
        <v>209</v>
      </c>
      <c r="N19" s="124" t="s">
        <v>87</v>
      </c>
      <c r="O19" s="124" t="s">
        <v>209</v>
      </c>
      <c r="P19" s="124" t="s">
        <v>210</v>
      </c>
      <c r="Q19" s="124" t="s">
        <v>209</v>
      </c>
      <c r="R19" s="124" t="s">
        <v>209</v>
      </c>
      <c r="S19" s="124" t="s">
        <v>87</v>
      </c>
      <c r="T19" s="124" t="s">
        <v>87</v>
      </c>
      <c r="U19" s="124" t="s">
        <v>209</v>
      </c>
      <c r="V19" s="124" t="s">
        <v>209</v>
      </c>
      <c r="W19" s="124" t="s">
        <v>87</v>
      </c>
      <c r="X19" s="124" t="s">
        <v>210</v>
      </c>
      <c r="Y19" s="126">
        <f t="shared" si="0"/>
        <v>10</v>
      </c>
      <c r="Z19" s="126">
        <f t="shared" si="1"/>
        <v>5</v>
      </c>
      <c r="AA19" s="126">
        <f t="shared" si="2"/>
        <v>8</v>
      </c>
    </row>
    <row r="20" spans="1:27" ht="12.75">
      <c r="A20" s="123" t="s">
        <v>97</v>
      </c>
      <c r="B20" s="124" t="s">
        <v>209</v>
      </c>
      <c r="C20" s="124" t="s">
        <v>210</v>
      </c>
      <c r="D20" s="124" t="s">
        <v>209</v>
      </c>
      <c r="E20" s="124" t="s">
        <v>87</v>
      </c>
      <c r="F20" s="124" t="s">
        <v>210</v>
      </c>
      <c r="G20" s="124" t="s">
        <v>87</v>
      </c>
      <c r="H20" s="124" t="s">
        <v>87</v>
      </c>
      <c r="I20" s="124" t="s">
        <v>209</v>
      </c>
      <c r="J20" s="124" t="s">
        <v>210</v>
      </c>
      <c r="K20" s="124" t="s">
        <v>209</v>
      </c>
      <c r="L20" s="124" t="s">
        <v>210</v>
      </c>
      <c r="M20" s="124" t="s">
        <v>210</v>
      </c>
      <c r="N20" s="124" t="s">
        <v>209</v>
      </c>
      <c r="O20" s="124" t="s">
        <v>209</v>
      </c>
      <c r="P20" s="124" t="s">
        <v>209</v>
      </c>
      <c r="Q20" s="124" t="s">
        <v>209</v>
      </c>
      <c r="R20" s="124" t="s">
        <v>209</v>
      </c>
      <c r="S20" s="124" t="s">
        <v>210</v>
      </c>
      <c r="T20" s="124" t="s">
        <v>209</v>
      </c>
      <c r="U20" s="124" t="s">
        <v>87</v>
      </c>
      <c r="V20" s="124" t="s">
        <v>87</v>
      </c>
      <c r="W20" s="124" t="s">
        <v>209</v>
      </c>
      <c r="X20" s="124" t="s">
        <v>209</v>
      </c>
      <c r="Y20" s="126">
        <f t="shared" si="0"/>
        <v>12</v>
      </c>
      <c r="Z20" s="126">
        <f t="shared" si="1"/>
        <v>6</v>
      </c>
      <c r="AA20" s="126">
        <f t="shared" si="2"/>
        <v>5</v>
      </c>
    </row>
    <row r="21" spans="1:27" ht="12.75">
      <c r="A21" s="123" t="s">
        <v>98</v>
      </c>
      <c r="B21" s="124" t="s">
        <v>87</v>
      </c>
      <c r="C21" s="124" t="s">
        <v>209</v>
      </c>
      <c r="D21" s="124" t="s">
        <v>209</v>
      </c>
      <c r="E21" s="124" t="s">
        <v>210</v>
      </c>
      <c r="F21" s="124" t="s">
        <v>209</v>
      </c>
      <c r="G21" s="124" t="s">
        <v>87</v>
      </c>
      <c r="H21" s="124" t="s">
        <v>87</v>
      </c>
      <c r="I21" s="124" t="s">
        <v>209</v>
      </c>
      <c r="J21" s="124" t="s">
        <v>209</v>
      </c>
      <c r="K21" s="124" t="s">
        <v>209</v>
      </c>
      <c r="L21" s="124" t="s">
        <v>87</v>
      </c>
      <c r="M21" s="124" t="s">
        <v>209</v>
      </c>
      <c r="N21" s="124" t="s">
        <v>209</v>
      </c>
      <c r="O21" s="124" t="s">
        <v>210</v>
      </c>
      <c r="P21" s="124" t="s">
        <v>209</v>
      </c>
      <c r="Q21" s="124" t="s">
        <v>209</v>
      </c>
      <c r="R21" s="124" t="s">
        <v>209</v>
      </c>
      <c r="S21" s="124" t="s">
        <v>87</v>
      </c>
      <c r="T21" s="124" t="s">
        <v>87</v>
      </c>
      <c r="U21" s="124" t="s">
        <v>210</v>
      </c>
      <c r="V21" s="124" t="s">
        <v>209</v>
      </c>
      <c r="W21" s="124" t="s">
        <v>209</v>
      </c>
      <c r="X21" s="124" t="s">
        <v>209</v>
      </c>
      <c r="Y21" s="126">
        <f t="shared" si="0"/>
        <v>14</v>
      </c>
      <c r="Z21" s="126">
        <f t="shared" si="1"/>
        <v>3</v>
      </c>
      <c r="AA21" s="126">
        <f t="shared" si="2"/>
        <v>6</v>
      </c>
    </row>
    <row r="22" spans="8:19" ht="13.5" thickBot="1">
      <c r="H22" s="331"/>
      <c r="S22" s="337"/>
    </row>
    <row r="23" spans="1:19" ht="13.5" thickTop="1">
      <c r="A23" s="127" t="s">
        <v>99</v>
      </c>
      <c r="B23" s="128"/>
      <c r="C23" s="128"/>
      <c r="D23" s="127" t="s">
        <v>100</v>
      </c>
      <c r="E23" s="128"/>
      <c r="F23" s="128"/>
      <c r="G23" s="129"/>
      <c r="H23" s="127" t="s">
        <v>212</v>
      </c>
      <c r="I23" s="128"/>
      <c r="J23" s="128"/>
      <c r="L23" t="s">
        <v>216</v>
      </c>
      <c r="S23" s="337"/>
    </row>
    <row r="24" spans="1:19" ht="12.75">
      <c r="A24" s="130"/>
      <c r="B24" s="32"/>
      <c r="C24" s="32"/>
      <c r="D24" s="130"/>
      <c r="E24" s="32"/>
      <c r="F24" s="32"/>
      <c r="G24" s="131"/>
      <c r="H24" s="130"/>
      <c r="I24" s="32"/>
      <c r="J24" s="32"/>
      <c r="L24" s="120" t="s">
        <v>83</v>
      </c>
      <c r="M24" s="121" t="s">
        <v>84</v>
      </c>
      <c r="N24" s="122" t="s">
        <v>85</v>
      </c>
      <c r="S24" s="337"/>
    </row>
    <row r="25" spans="1:19" ht="12.75">
      <c r="A25" s="333" t="s">
        <v>86</v>
      </c>
      <c r="B25" s="133">
        <f aca="true" t="shared" si="3" ref="B25:B36">(Y10/22)*100</f>
        <v>59.09090909090909</v>
      </c>
      <c r="C25" s="32"/>
      <c r="D25" s="134"/>
      <c r="E25" s="135" t="s">
        <v>86</v>
      </c>
      <c r="F25" s="335">
        <f aca="true" t="shared" si="4" ref="F25:F36">(Z10/22)*100</f>
        <v>18.181818181818183</v>
      </c>
      <c r="G25" s="131"/>
      <c r="H25" s="132" t="s">
        <v>86</v>
      </c>
      <c r="I25" s="336">
        <f aca="true" t="shared" si="5" ref="I25:I36">(AA10/22)*100</f>
        <v>27.27272727272727</v>
      </c>
      <c r="J25" s="32"/>
      <c r="L25" s="126">
        <f>COUNTIF(B10:X10,"U")</f>
        <v>13</v>
      </c>
      <c r="M25" s="126">
        <f>COUNTIF(B10:X10,"D")</f>
        <v>4</v>
      </c>
      <c r="N25" s="126">
        <f>COUNTIF(B10:X10,"F")</f>
        <v>6</v>
      </c>
      <c r="O25" s="398" t="s">
        <v>86</v>
      </c>
      <c r="S25" s="337"/>
    </row>
    <row r="26" spans="1:19" ht="12.75">
      <c r="A26" s="132" t="s">
        <v>88</v>
      </c>
      <c r="B26" s="336">
        <f t="shared" si="3"/>
        <v>40.909090909090914</v>
      </c>
      <c r="C26" s="32"/>
      <c r="D26" s="137"/>
      <c r="E26" s="138" t="s">
        <v>88</v>
      </c>
      <c r="F26" s="335">
        <f t="shared" si="4"/>
        <v>31.818181818181817</v>
      </c>
      <c r="G26" s="131"/>
      <c r="H26" s="132" t="s">
        <v>88</v>
      </c>
      <c r="I26" s="336">
        <f t="shared" si="5"/>
        <v>31.818181818181817</v>
      </c>
      <c r="J26" s="32"/>
      <c r="L26" s="126">
        <f aca="true" t="shared" si="6" ref="L26:L36">COUNTIF(B11:X11,"U")</f>
        <v>9</v>
      </c>
      <c r="M26" s="126">
        <f aca="true" t="shared" si="7" ref="M26:M36">COUNTIF(B11:X11,"D")</f>
        <v>7</v>
      </c>
      <c r="N26" s="126">
        <f aca="true" t="shared" si="8" ref="N26:N36">COUNTIF(B11:X11,"F")</f>
        <v>7</v>
      </c>
      <c r="O26" s="398" t="s">
        <v>88</v>
      </c>
      <c r="P26" s="24"/>
      <c r="Q26" s="24"/>
      <c r="R26" s="24"/>
      <c r="S26" s="337"/>
    </row>
    <row r="27" spans="1:19" ht="12.75">
      <c r="A27" s="333" t="s">
        <v>89</v>
      </c>
      <c r="B27" s="133">
        <f t="shared" si="3"/>
        <v>54.54545454545454</v>
      </c>
      <c r="C27" s="32"/>
      <c r="D27" s="139"/>
      <c r="E27" s="140" t="s">
        <v>89</v>
      </c>
      <c r="F27" s="335">
        <f t="shared" si="4"/>
        <v>31.818181818181817</v>
      </c>
      <c r="G27" s="131"/>
      <c r="H27" s="132" t="s">
        <v>89</v>
      </c>
      <c r="I27" s="336">
        <f t="shared" si="5"/>
        <v>18.181818181818183</v>
      </c>
      <c r="J27" s="32"/>
      <c r="L27" s="126">
        <f t="shared" si="6"/>
        <v>12</v>
      </c>
      <c r="M27" s="126">
        <f t="shared" si="7"/>
        <v>7</v>
      </c>
      <c r="N27" s="126">
        <f t="shared" si="8"/>
        <v>4</v>
      </c>
      <c r="O27" s="398" t="s">
        <v>89</v>
      </c>
      <c r="S27" s="337"/>
    </row>
    <row r="28" spans="1:19" ht="12.75">
      <c r="A28" s="333" t="s">
        <v>90</v>
      </c>
      <c r="B28" s="133">
        <f t="shared" si="3"/>
        <v>50</v>
      </c>
      <c r="C28" s="32"/>
      <c r="D28" s="139"/>
      <c r="E28" s="140" t="s">
        <v>90</v>
      </c>
      <c r="F28" s="335">
        <f t="shared" si="4"/>
        <v>27.27272727272727</v>
      </c>
      <c r="G28" s="131"/>
      <c r="H28" s="132" t="s">
        <v>90</v>
      </c>
      <c r="I28" s="336">
        <f t="shared" si="5"/>
        <v>27.27272727272727</v>
      </c>
      <c r="J28" s="32"/>
      <c r="L28" s="126">
        <f t="shared" si="6"/>
        <v>11</v>
      </c>
      <c r="M28" s="126">
        <f t="shared" si="7"/>
        <v>6</v>
      </c>
      <c r="N28" s="126">
        <f t="shared" si="8"/>
        <v>6</v>
      </c>
      <c r="O28" s="398" t="s">
        <v>90</v>
      </c>
      <c r="S28" s="337"/>
    </row>
    <row r="29" spans="1:19" ht="12.75">
      <c r="A29" s="333" t="s">
        <v>91</v>
      </c>
      <c r="B29" s="133">
        <f t="shared" si="3"/>
        <v>54.54545454545454</v>
      </c>
      <c r="C29" s="32"/>
      <c r="D29" s="139"/>
      <c r="E29" s="140" t="s">
        <v>91</v>
      </c>
      <c r="F29" s="335">
        <f t="shared" si="4"/>
        <v>18.181818181818183</v>
      </c>
      <c r="G29" s="131"/>
      <c r="H29" s="132" t="s">
        <v>91</v>
      </c>
      <c r="I29" s="336">
        <f t="shared" si="5"/>
        <v>31.818181818181817</v>
      </c>
      <c r="J29" s="32"/>
      <c r="L29" s="126">
        <f t="shared" si="6"/>
        <v>12</v>
      </c>
      <c r="M29" s="126">
        <f t="shared" si="7"/>
        <v>4</v>
      </c>
      <c r="N29" s="126">
        <f t="shared" si="8"/>
        <v>7</v>
      </c>
      <c r="O29" s="398" t="s">
        <v>91</v>
      </c>
      <c r="S29" s="337"/>
    </row>
    <row r="30" spans="1:19" ht="12.75">
      <c r="A30" s="333" t="s">
        <v>92</v>
      </c>
      <c r="B30" s="133">
        <f t="shared" si="3"/>
        <v>45.45454545454545</v>
      </c>
      <c r="C30" s="32"/>
      <c r="D30" s="139"/>
      <c r="E30" s="140" t="s">
        <v>92</v>
      </c>
      <c r="F30" s="335">
        <f t="shared" si="4"/>
        <v>22.727272727272727</v>
      </c>
      <c r="G30" s="131"/>
      <c r="H30" s="333" t="s">
        <v>92</v>
      </c>
      <c r="I30" s="133">
        <f t="shared" si="5"/>
        <v>36.36363636363637</v>
      </c>
      <c r="J30" s="32"/>
      <c r="L30" s="126">
        <f t="shared" si="6"/>
        <v>10</v>
      </c>
      <c r="M30" s="126">
        <f t="shared" si="7"/>
        <v>5</v>
      </c>
      <c r="N30" s="126">
        <f t="shared" si="8"/>
        <v>8</v>
      </c>
      <c r="O30" s="398" t="s">
        <v>92</v>
      </c>
      <c r="S30" s="337"/>
    </row>
    <row r="31" spans="1:19" ht="12.75">
      <c r="A31" s="132" t="s">
        <v>93</v>
      </c>
      <c r="B31" s="336">
        <f t="shared" si="3"/>
        <v>36.36363636363637</v>
      </c>
      <c r="C31" s="32"/>
      <c r="D31" s="139"/>
      <c r="E31" s="140" t="s">
        <v>93</v>
      </c>
      <c r="F31" s="335">
        <f t="shared" si="4"/>
        <v>36.36363636363637</v>
      </c>
      <c r="G31" s="131"/>
      <c r="H31" s="132" t="s">
        <v>93</v>
      </c>
      <c r="I31" s="336">
        <f t="shared" si="5"/>
        <v>31.818181818181817</v>
      </c>
      <c r="J31" s="32"/>
      <c r="L31" s="126">
        <f t="shared" si="6"/>
        <v>8</v>
      </c>
      <c r="M31" s="126">
        <f t="shared" si="7"/>
        <v>8</v>
      </c>
      <c r="N31" s="126">
        <f t="shared" si="8"/>
        <v>7</v>
      </c>
      <c r="O31" s="398" t="s">
        <v>93</v>
      </c>
      <c r="S31" s="337"/>
    </row>
    <row r="32" spans="1:19" ht="12.75">
      <c r="A32" s="333" t="s">
        <v>94</v>
      </c>
      <c r="B32" s="133">
        <f t="shared" si="3"/>
        <v>45.45454545454545</v>
      </c>
      <c r="C32" s="32"/>
      <c r="D32" s="141"/>
      <c r="E32" s="142" t="s">
        <v>94</v>
      </c>
      <c r="F32" s="335">
        <f t="shared" si="4"/>
        <v>36.36363636363637</v>
      </c>
      <c r="G32" s="131"/>
      <c r="H32" s="132" t="s">
        <v>94</v>
      </c>
      <c r="I32" s="336">
        <f t="shared" si="5"/>
        <v>22.727272727272727</v>
      </c>
      <c r="J32" s="32"/>
      <c r="L32" s="126">
        <f t="shared" si="6"/>
        <v>10</v>
      </c>
      <c r="M32" s="126">
        <f t="shared" si="7"/>
        <v>8</v>
      </c>
      <c r="N32" s="126">
        <f t="shared" si="8"/>
        <v>5</v>
      </c>
      <c r="O32" s="398" t="s">
        <v>94</v>
      </c>
      <c r="S32" s="337"/>
    </row>
    <row r="33" spans="1:19" ht="12.75">
      <c r="A33" s="132" t="s">
        <v>95</v>
      </c>
      <c r="B33" s="336">
        <f t="shared" si="3"/>
        <v>31.818181818181817</v>
      </c>
      <c r="C33" s="32"/>
      <c r="D33" s="134"/>
      <c r="E33" s="332" t="s">
        <v>95</v>
      </c>
      <c r="F33" s="136">
        <f t="shared" si="4"/>
        <v>45.45454545454545</v>
      </c>
      <c r="G33" s="131"/>
      <c r="H33" s="132" t="s">
        <v>95</v>
      </c>
      <c r="I33" s="336">
        <f t="shared" si="5"/>
        <v>27.27272727272727</v>
      </c>
      <c r="J33" s="32"/>
      <c r="L33" s="126">
        <f t="shared" si="6"/>
        <v>7</v>
      </c>
      <c r="M33" s="126">
        <f t="shared" si="7"/>
        <v>10</v>
      </c>
      <c r="N33" s="126">
        <f t="shared" si="8"/>
        <v>6</v>
      </c>
      <c r="O33" s="398" t="s">
        <v>95</v>
      </c>
      <c r="S33" s="337"/>
    </row>
    <row r="34" spans="1:19" ht="12.75">
      <c r="A34" s="333" t="s">
        <v>96</v>
      </c>
      <c r="B34" s="133">
        <f t="shared" si="3"/>
        <v>45.45454545454545</v>
      </c>
      <c r="C34" s="32"/>
      <c r="D34" s="134"/>
      <c r="E34" s="135" t="s">
        <v>96</v>
      </c>
      <c r="F34" s="335">
        <f t="shared" si="4"/>
        <v>22.727272727272727</v>
      </c>
      <c r="G34" s="131"/>
      <c r="H34" s="333" t="s">
        <v>96</v>
      </c>
      <c r="I34" s="133">
        <f t="shared" si="5"/>
        <v>36.36363636363637</v>
      </c>
      <c r="J34" s="32"/>
      <c r="L34" s="126">
        <f t="shared" si="6"/>
        <v>10</v>
      </c>
      <c r="M34" s="126">
        <f t="shared" si="7"/>
        <v>5</v>
      </c>
      <c r="N34" s="126">
        <f t="shared" si="8"/>
        <v>8</v>
      </c>
      <c r="O34" s="398" t="s">
        <v>96</v>
      </c>
      <c r="S34" s="337"/>
    </row>
    <row r="35" spans="1:19" ht="12.75">
      <c r="A35" s="333" t="s">
        <v>97</v>
      </c>
      <c r="B35" s="133">
        <f t="shared" si="3"/>
        <v>54.54545454545454</v>
      </c>
      <c r="C35" s="32"/>
      <c r="D35" s="134"/>
      <c r="E35" s="135" t="s">
        <v>97</v>
      </c>
      <c r="F35" s="335">
        <f t="shared" si="4"/>
        <v>27.27272727272727</v>
      </c>
      <c r="G35" s="131"/>
      <c r="H35" s="132" t="s">
        <v>97</v>
      </c>
      <c r="I35" s="336">
        <f t="shared" si="5"/>
        <v>22.727272727272727</v>
      </c>
      <c r="J35" s="32"/>
      <c r="L35" s="126">
        <f t="shared" si="6"/>
        <v>12</v>
      </c>
      <c r="M35" s="126">
        <f t="shared" si="7"/>
        <v>6</v>
      </c>
      <c r="N35" s="126">
        <f t="shared" si="8"/>
        <v>5</v>
      </c>
      <c r="O35" s="398" t="s">
        <v>97</v>
      </c>
      <c r="S35" s="337"/>
    </row>
    <row r="36" spans="1:19" ht="13.5" thickBot="1">
      <c r="A36" s="334" t="s">
        <v>98</v>
      </c>
      <c r="B36" s="133">
        <f t="shared" si="3"/>
        <v>63.63636363636363</v>
      </c>
      <c r="C36" s="144"/>
      <c r="D36" s="145"/>
      <c r="E36" s="146" t="s">
        <v>98</v>
      </c>
      <c r="F36" s="335">
        <f t="shared" si="4"/>
        <v>13.636363636363635</v>
      </c>
      <c r="G36" s="147"/>
      <c r="H36" s="143" t="s">
        <v>98</v>
      </c>
      <c r="I36" s="336">
        <f t="shared" si="5"/>
        <v>27.27272727272727</v>
      </c>
      <c r="J36" s="144"/>
      <c r="L36" s="126">
        <f t="shared" si="6"/>
        <v>14</v>
      </c>
      <c r="M36" s="126">
        <f t="shared" si="7"/>
        <v>3</v>
      </c>
      <c r="N36" s="126">
        <f t="shared" si="8"/>
        <v>6</v>
      </c>
      <c r="O36" s="399" t="s">
        <v>98</v>
      </c>
      <c r="S36" s="337"/>
    </row>
    <row r="37" spans="1:19" ht="13.5" thickTop="1">
      <c r="A37" s="394"/>
      <c r="B37" s="395"/>
      <c r="C37" s="32"/>
      <c r="D37" s="24"/>
      <c r="E37" s="396"/>
      <c r="F37" s="397"/>
      <c r="G37" s="32"/>
      <c r="H37" s="396"/>
      <c r="I37" s="395"/>
      <c r="J37" s="32"/>
      <c r="S37" s="337"/>
    </row>
    <row r="38" spans="1:21" ht="24" thickBot="1">
      <c r="A38" s="453" t="s">
        <v>225</v>
      </c>
      <c r="B38" s="453"/>
      <c r="C38" s="453"/>
      <c r="D38" s="453"/>
      <c r="E38" s="453"/>
      <c r="F38" s="453"/>
      <c r="G38" s="453"/>
      <c r="H38" s="453"/>
      <c r="I38" s="453"/>
      <c r="J38" s="453"/>
      <c r="K38" s="453"/>
      <c r="L38" s="453"/>
      <c r="M38" s="453"/>
      <c r="N38" s="453"/>
      <c r="O38" s="453"/>
      <c r="P38" s="453"/>
      <c r="Q38" s="453"/>
      <c r="R38" s="453"/>
      <c r="S38" s="453"/>
      <c r="T38" s="453"/>
      <c r="U38" s="453"/>
    </row>
    <row r="39" spans="1:12" ht="13.5" thickTop="1">
      <c r="A39" s="127" t="s">
        <v>99</v>
      </c>
      <c r="B39" s="128"/>
      <c r="C39" s="128"/>
      <c r="D39" s="127" t="s">
        <v>100</v>
      </c>
      <c r="E39" s="128"/>
      <c r="F39" s="128"/>
      <c r="G39" s="129"/>
      <c r="H39" s="127" t="s">
        <v>212</v>
      </c>
      <c r="I39" s="128"/>
      <c r="J39" s="128"/>
      <c r="L39" t="s">
        <v>226</v>
      </c>
    </row>
    <row r="40" spans="1:14" ht="12.75">
      <c r="A40" s="130"/>
      <c r="B40" s="32"/>
      <c r="C40" s="32"/>
      <c r="D40" s="130"/>
      <c r="E40" s="32"/>
      <c r="F40" s="32"/>
      <c r="G40" s="131"/>
      <c r="H40" s="130"/>
      <c r="I40" s="32"/>
      <c r="J40" s="32"/>
      <c r="L40" s="120" t="s">
        <v>83</v>
      </c>
      <c r="M40" s="121" t="s">
        <v>84</v>
      </c>
      <c r="N40" s="122" t="s">
        <v>85</v>
      </c>
    </row>
    <row r="41" spans="1:15" ht="12.75">
      <c r="A41" s="333" t="s">
        <v>86</v>
      </c>
      <c r="B41" s="133">
        <f aca="true" t="shared" si="9" ref="B41:B52">(L41/5)*100</f>
        <v>40</v>
      </c>
      <c r="C41" s="32"/>
      <c r="D41" s="134"/>
      <c r="E41" s="135" t="s">
        <v>86</v>
      </c>
      <c r="F41" s="335">
        <f aca="true" t="shared" si="10" ref="F41:F52">(M41/5)*100</f>
        <v>20</v>
      </c>
      <c r="G41" s="131"/>
      <c r="H41" s="132" t="s">
        <v>86</v>
      </c>
      <c r="I41" s="336">
        <f aca="true" t="shared" si="11" ref="I41:I52">(N41/5)*100</f>
        <v>40</v>
      </c>
      <c r="J41" s="32"/>
      <c r="L41" s="126">
        <f aca="true" t="shared" si="12" ref="L41:L52">COUNTIF(S10:W10,"U")</f>
        <v>2</v>
      </c>
      <c r="M41" s="126">
        <f aca="true" t="shared" si="13" ref="M41:M52">COUNTIF(S10:W10,"D")</f>
        <v>1</v>
      </c>
      <c r="N41" s="126">
        <f aca="true" t="shared" si="14" ref="N41:N52">COUNTIF(S10:W10,"F")</f>
        <v>2</v>
      </c>
      <c r="O41" s="398" t="s">
        <v>86</v>
      </c>
    </row>
    <row r="42" spans="1:15" ht="12.75">
      <c r="A42" s="132" t="s">
        <v>88</v>
      </c>
      <c r="B42" s="336">
        <f t="shared" si="9"/>
        <v>0</v>
      </c>
      <c r="C42" s="32"/>
      <c r="D42" s="137"/>
      <c r="E42" s="433" t="s">
        <v>88</v>
      </c>
      <c r="F42" s="136">
        <f t="shared" si="10"/>
        <v>60</v>
      </c>
      <c r="G42" s="131"/>
      <c r="H42" s="132" t="s">
        <v>88</v>
      </c>
      <c r="I42" s="336">
        <f t="shared" si="11"/>
        <v>40</v>
      </c>
      <c r="J42" s="32"/>
      <c r="L42" s="126">
        <f t="shared" si="12"/>
        <v>0</v>
      </c>
      <c r="M42" s="126">
        <f t="shared" si="13"/>
        <v>3</v>
      </c>
      <c r="N42" s="126">
        <f t="shared" si="14"/>
        <v>2</v>
      </c>
      <c r="O42" s="398" t="s">
        <v>88</v>
      </c>
    </row>
    <row r="43" spans="1:15" ht="12.75">
      <c r="A43" s="333" t="s">
        <v>89</v>
      </c>
      <c r="B43" s="133">
        <f t="shared" si="9"/>
        <v>40</v>
      </c>
      <c r="C43" s="32"/>
      <c r="D43" s="139"/>
      <c r="E43" s="140" t="s">
        <v>89</v>
      </c>
      <c r="F43" s="335">
        <f t="shared" si="10"/>
        <v>40</v>
      </c>
      <c r="G43" s="131"/>
      <c r="H43" s="132" t="s">
        <v>89</v>
      </c>
      <c r="I43" s="336">
        <f t="shared" si="11"/>
        <v>20</v>
      </c>
      <c r="J43" s="32"/>
      <c r="L43" s="126">
        <f t="shared" si="12"/>
        <v>2</v>
      </c>
      <c r="M43" s="126">
        <f t="shared" si="13"/>
        <v>2</v>
      </c>
      <c r="N43" s="126">
        <f t="shared" si="14"/>
        <v>1</v>
      </c>
      <c r="O43" s="398" t="s">
        <v>89</v>
      </c>
    </row>
    <row r="44" spans="1:15" ht="12.75">
      <c r="A44" s="333" t="s">
        <v>90</v>
      </c>
      <c r="B44" s="133">
        <f t="shared" si="9"/>
        <v>40</v>
      </c>
      <c r="C44" s="32"/>
      <c r="D44" s="139"/>
      <c r="E44" s="430" t="s">
        <v>90</v>
      </c>
      <c r="F44" s="136">
        <f t="shared" si="10"/>
        <v>60</v>
      </c>
      <c r="G44" s="131"/>
      <c r="H44" s="132" t="s">
        <v>90</v>
      </c>
      <c r="I44" s="336">
        <f t="shared" si="11"/>
        <v>0</v>
      </c>
      <c r="J44" s="32"/>
      <c r="L44" s="126">
        <f t="shared" si="12"/>
        <v>2</v>
      </c>
      <c r="M44" s="126">
        <f t="shared" si="13"/>
        <v>3</v>
      </c>
      <c r="N44" s="126">
        <f t="shared" si="14"/>
        <v>0</v>
      </c>
      <c r="O44" s="398" t="s">
        <v>90</v>
      </c>
    </row>
    <row r="45" spans="1:15" ht="12.75">
      <c r="A45" s="398" t="s">
        <v>91</v>
      </c>
      <c r="B45" s="336">
        <f t="shared" si="9"/>
        <v>20</v>
      </c>
      <c r="C45" s="32"/>
      <c r="D45" s="139"/>
      <c r="E45" s="140" t="s">
        <v>91</v>
      </c>
      <c r="F45" s="335">
        <f t="shared" si="10"/>
        <v>20</v>
      </c>
      <c r="G45" s="131"/>
      <c r="H45" s="132" t="s">
        <v>91</v>
      </c>
      <c r="I45" s="336">
        <f t="shared" si="11"/>
        <v>60</v>
      </c>
      <c r="J45" s="32"/>
      <c r="L45" s="126">
        <f t="shared" si="12"/>
        <v>1</v>
      </c>
      <c r="M45" s="126">
        <f t="shared" si="13"/>
        <v>1</v>
      </c>
      <c r="N45" s="126">
        <f t="shared" si="14"/>
        <v>3</v>
      </c>
      <c r="O45" s="398" t="s">
        <v>91</v>
      </c>
    </row>
    <row r="46" spans="1:15" ht="12.75">
      <c r="A46" s="333" t="s">
        <v>92</v>
      </c>
      <c r="B46" s="133">
        <f t="shared" si="9"/>
        <v>40</v>
      </c>
      <c r="C46" s="32"/>
      <c r="D46" s="139"/>
      <c r="E46" s="140" t="s">
        <v>92</v>
      </c>
      <c r="F46" s="335">
        <f t="shared" si="10"/>
        <v>40</v>
      </c>
      <c r="G46" s="131"/>
      <c r="H46" s="132" t="s">
        <v>92</v>
      </c>
      <c r="I46" s="336">
        <f t="shared" si="11"/>
        <v>20</v>
      </c>
      <c r="J46" s="32"/>
      <c r="L46" s="126">
        <f t="shared" si="12"/>
        <v>2</v>
      </c>
      <c r="M46" s="126">
        <f t="shared" si="13"/>
        <v>2</v>
      </c>
      <c r="N46" s="126">
        <f t="shared" si="14"/>
        <v>1</v>
      </c>
      <c r="O46" s="398" t="s">
        <v>92</v>
      </c>
    </row>
    <row r="47" spans="1:15" ht="12.75">
      <c r="A47" s="132" t="s">
        <v>93</v>
      </c>
      <c r="B47" s="336">
        <f t="shared" si="9"/>
        <v>0</v>
      </c>
      <c r="C47" s="32"/>
      <c r="D47" s="139"/>
      <c r="E47" s="430" t="s">
        <v>93</v>
      </c>
      <c r="F47" s="136">
        <f t="shared" si="10"/>
        <v>60</v>
      </c>
      <c r="G47" s="131"/>
      <c r="H47" s="132" t="s">
        <v>93</v>
      </c>
      <c r="I47" s="336">
        <f t="shared" si="11"/>
        <v>40</v>
      </c>
      <c r="J47" s="32"/>
      <c r="L47" s="126">
        <f t="shared" si="12"/>
        <v>0</v>
      </c>
      <c r="M47" s="126">
        <f t="shared" si="13"/>
        <v>3</v>
      </c>
      <c r="N47" s="126">
        <f t="shared" si="14"/>
        <v>2</v>
      </c>
      <c r="O47" s="398" t="s">
        <v>93</v>
      </c>
    </row>
    <row r="48" spans="1:15" ht="12.75">
      <c r="A48" s="398" t="s">
        <v>94</v>
      </c>
      <c r="B48" s="336">
        <f t="shared" si="9"/>
        <v>20</v>
      </c>
      <c r="C48" s="32"/>
      <c r="D48" s="141"/>
      <c r="E48" s="142" t="s">
        <v>94</v>
      </c>
      <c r="F48" s="335">
        <f t="shared" si="10"/>
        <v>20</v>
      </c>
      <c r="G48" s="131"/>
      <c r="H48" s="132" t="s">
        <v>94</v>
      </c>
      <c r="I48" s="336">
        <f t="shared" si="11"/>
        <v>60</v>
      </c>
      <c r="J48" s="32"/>
      <c r="L48" s="126">
        <f t="shared" si="12"/>
        <v>1</v>
      </c>
      <c r="M48" s="126">
        <f t="shared" si="13"/>
        <v>1</v>
      </c>
      <c r="N48" s="126">
        <f t="shared" si="14"/>
        <v>3</v>
      </c>
      <c r="O48" s="398" t="s">
        <v>94</v>
      </c>
    </row>
    <row r="49" spans="1:15" ht="12.75">
      <c r="A49" s="132" t="s">
        <v>95</v>
      </c>
      <c r="B49" s="336">
        <f t="shared" si="9"/>
        <v>20</v>
      </c>
      <c r="C49" s="32"/>
      <c r="D49" s="134"/>
      <c r="E49" s="332" t="s">
        <v>95</v>
      </c>
      <c r="F49" s="136">
        <f t="shared" si="10"/>
        <v>60</v>
      </c>
      <c r="G49" s="131"/>
      <c r="H49" s="132" t="s">
        <v>95</v>
      </c>
      <c r="I49" s="336">
        <f t="shared" si="11"/>
        <v>20</v>
      </c>
      <c r="J49" s="32"/>
      <c r="L49" s="126">
        <f t="shared" si="12"/>
        <v>1</v>
      </c>
      <c r="M49" s="126">
        <f t="shared" si="13"/>
        <v>3</v>
      </c>
      <c r="N49" s="126">
        <f t="shared" si="14"/>
        <v>1</v>
      </c>
      <c r="O49" s="398" t="s">
        <v>95</v>
      </c>
    </row>
    <row r="50" spans="1:15" ht="12.75">
      <c r="A50" s="333" t="s">
        <v>96</v>
      </c>
      <c r="B50" s="133">
        <f t="shared" si="9"/>
        <v>40</v>
      </c>
      <c r="C50" s="32"/>
      <c r="D50" s="134"/>
      <c r="E50" s="135" t="s">
        <v>96</v>
      </c>
      <c r="F50" s="335">
        <f t="shared" si="10"/>
        <v>0</v>
      </c>
      <c r="G50" s="131"/>
      <c r="H50" s="132" t="s">
        <v>96</v>
      </c>
      <c r="I50" s="336">
        <f t="shared" si="11"/>
        <v>60</v>
      </c>
      <c r="J50" s="32"/>
      <c r="L50" s="126">
        <f t="shared" si="12"/>
        <v>2</v>
      </c>
      <c r="M50" s="126">
        <f t="shared" si="13"/>
        <v>0</v>
      </c>
      <c r="N50" s="126">
        <f t="shared" si="14"/>
        <v>3</v>
      </c>
      <c r="O50" s="398" t="s">
        <v>96</v>
      </c>
    </row>
    <row r="51" spans="1:15" ht="12.75">
      <c r="A51" s="333" t="s">
        <v>97</v>
      </c>
      <c r="B51" s="133">
        <f t="shared" si="9"/>
        <v>40</v>
      </c>
      <c r="C51" s="32"/>
      <c r="D51" s="134"/>
      <c r="E51" s="135" t="s">
        <v>97</v>
      </c>
      <c r="F51" s="335">
        <f t="shared" si="10"/>
        <v>20</v>
      </c>
      <c r="G51" s="131"/>
      <c r="H51" s="132" t="s">
        <v>97</v>
      </c>
      <c r="I51" s="336">
        <f t="shared" si="11"/>
        <v>40</v>
      </c>
      <c r="J51" s="32"/>
      <c r="L51" s="126">
        <f t="shared" si="12"/>
        <v>2</v>
      </c>
      <c r="M51" s="126">
        <f t="shared" si="13"/>
        <v>1</v>
      </c>
      <c r="N51" s="126">
        <f t="shared" si="14"/>
        <v>2</v>
      </c>
      <c r="O51" s="398" t="s">
        <v>97</v>
      </c>
    </row>
    <row r="52" spans="1:15" ht="13.5" thickBot="1">
      <c r="A52" s="334" t="s">
        <v>98</v>
      </c>
      <c r="B52" s="133">
        <f t="shared" si="9"/>
        <v>40</v>
      </c>
      <c r="C52" s="144"/>
      <c r="D52" s="145"/>
      <c r="E52" s="146" t="s">
        <v>98</v>
      </c>
      <c r="F52" s="335">
        <f t="shared" si="10"/>
        <v>20</v>
      </c>
      <c r="G52" s="147"/>
      <c r="H52" s="143" t="s">
        <v>98</v>
      </c>
      <c r="I52" s="336">
        <f t="shared" si="11"/>
        <v>40</v>
      </c>
      <c r="J52" s="144"/>
      <c r="L52" s="126">
        <f t="shared" si="12"/>
        <v>2</v>
      </c>
      <c r="M52" s="126">
        <f t="shared" si="13"/>
        <v>1</v>
      </c>
      <c r="N52" s="126">
        <f t="shared" si="14"/>
        <v>2</v>
      </c>
      <c r="O52" s="399" t="s">
        <v>98</v>
      </c>
    </row>
    <row r="53" ht="13.5" thickTop="1"/>
    <row r="54" spans="1:21" ht="24" thickBot="1">
      <c r="A54" s="453" t="s">
        <v>215</v>
      </c>
      <c r="B54" s="453"/>
      <c r="C54" s="453"/>
      <c r="D54" s="453"/>
      <c r="E54" s="453"/>
      <c r="F54" s="453"/>
      <c r="G54" s="453"/>
      <c r="H54" s="453"/>
      <c r="I54" s="453"/>
      <c r="J54" s="453"/>
      <c r="K54" s="453"/>
      <c r="L54" s="453"/>
      <c r="M54" s="453"/>
      <c r="N54" s="453"/>
      <c r="O54" s="453"/>
      <c r="P54" s="453"/>
      <c r="Q54" s="453"/>
      <c r="R54" s="453"/>
      <c r="S54" s="453"/>
      <c r="T54" s="453"/>
      <c r="U54" s="453"/>
    </row>
    <row r="55" spans="1:12" ht="13.5" thickTop="1">
      <c r="A55" s="127" t="s">
        <v>99</v>
      </c>
      <c r="B55" s="128"/>
      <c r="C55" s="128"/>
      <c r="D55" s="127" t="s">
        <v>100</v>
      </c>
      <c r="E55" s="128"/>
      <c r="F55" s="128"/>
      <c r="G55" s="129"/>
      <c r="H55" s="127" t="s">
        <v>212</v>
      </c>
      <c r="I55" s="128"/>
      <c r="J55" s="128"/>
      <c r="L55" t="s">
        <v>227</v>
      </c>
    </row>
    <row r="56" spans="1:14" ht="12.75">
      <c r="A56" s="130"/>
      <c r="B56" s="32"/>
      <c r="C56" s="32"/>
      <c r="D56" s="130"/>
      <c r="E56" s="32"/>
      <c r="F56" s="32"/>
      <c r="G56" s="131"/>
      <c r="H56" s="130"/>
      <c r="I56" s="32"/>
      <c r="J56" s="32"/>
      <c r="L56" s="120" t="s">
        <v>83</v>
      </c>
      <c r="M56" s="121" t="s">
        <v>84</v>
      </c>
      <c r="N56" s="122" t="s">
        <v>85</v>
      </c>
    </row>
    <row r="57" spans="1:15" ht="12.75">
      <c r="A57" s="333" t="s">
        <v>86</v>
      </c>
      <c r="B57" s="133">
        <f aca="true" t="shared" si="15" ref="B57:B68">(L57/5)*100</f>
        <v>40</v>
      </c>
      <c r="C57" s="32"/>
      <c r="D57" s="134"/>
      <c r="E57" s="135" t="s">
        <v>86</v>
      </c>
      <c r="F57" s="335">
        <f aca="true" t="shared" si="16" ref="F57:F68">(M57/5)*100</f>
        <v>40</v>
      </c>
      <c r="G57" s="131"/>
      <c r="H57" s="132" t="s">
        <v>86</v>
      </c>
      <c r="I57" s="336">
        <f aca="true" t="shared" si="17" ref="I57:I68">(N57/5)*100</f>
        <v>40</v>
      </c>
      <c r="J57" s="32"/>
      <c r="L57" s="126">
        <f>COUNTIF(S10:X10,"U")</f>
        <v>2</v>
      </c>
      <c r="M57" s="126">
        <f>COUNTIF(S10:X10,"D")</f>
        <v>2</v>
      </c>
      <c r="N57" s="126">
        <f>COUNTIF(S10:X10,"F")</f>
        <v>2</v>
      </c>
      <c r="O57" s="398" t="s">
        <v>86</v>
      </c>
    </row>
    <row r="58" spans="1:15" ht="12.75">
      <c r="A58" s="132" t="s">
        <v>88</v>
      </c>
      <c r="B58" s="133">
        <f t="shared" si="15"/>
        <v>20</v>
      </c>
      <c r="C58" s="32"/>
      <c r="D58" s="137"/>
      <c r="E58" s="138" t="s">
        <v>88</v>
      </c>
      <c r="F58" s="335">
        <f t="shared" si="16"/>
        <v>60</v>
      </c>
      <c r="G58" s="131"/>
      <c r="H58" s="132" t="s">
        <v>88</v>
      </c>
      <c r="I58" s="336">
        <f t="shared" si="17"/>
        <v>40</v>
      </c>
      <c r="J58" s="32"/>
      <c r="L58" s="126">
        <f aca="true" t="shared" si="18" ref="L58:L68">COUNTIF(S11:X11,"U")</f>
        <v>1</v>
      </c>
      <c r="M58" s="126">
        <f aca="true" t="shared" si="19" ref="M58:M68">COUNTIF(S11:X11,"D")</f>
        <v>3</v>
      </c>
      <c r="N58" s="126">
        <f aca="true" t="shared" si="20" ref="N58:N68">COUNTIF(S11:X11,"F")</f>
        <v>2</v>
      </c>
      <c r="O58" s="398" t="s">
        <v>88</v>
      </c>
    </row>
    <row r="59" spans="1:15" ht="12.75">
      <c r="A59" s="333" t="s">
        <v>89</v>
      </c>
      <c r="B59" s="133">
        <f t="shared" si="15"/>
        <v>40</v>
      </c>
      <c r="C59" s="32"/>
      <c r="D59" s="139"/>
      <c r="E59" s="140" t="s">
        <v>89</v>
      </c>
      <c r="F59" s="335">
        <f t="shared" si="16"/>
        <v>60</v>
      </c>
      <c r="G59" s="131"/>
      <c r="H59" s="132" t="s">
        <v>89</v>
      </c>
      <c r="I59" s="336">
        <f t="shared" si="17"/>
        <v>20</v>
      </c>
      <c r="J59" s="32"/>
      <c r="L59" s="126">
        <f t="shared" si="18"/>
        <v>2</v>
      </c>
      <c r="M59" s="126">
        <f t="shared" si="19"/>
        <v>3</v>
      </c>
      <c r="N59" s="126">
        <f t="shared" si="20"/>
        <v>1</v>
      </c>
      <c r="O59" s="398" t="s">
        <v>89</v>
      </c>
    </row>
    <row r="60" spans="1:15" ht="15">
      <c r="A60" s="333" t="s">
        <v>90</v>
      </c>
      <c r="B60" s="133">
        <f t="shared" si="15"/>
        <v>40</v>
      </c>
      <c r="C60" s="32"/>
      <c r="D60" s="139"/>
      <c r="E60" s="431" t="s">
        <v>90</v>
      </c>
      <c r="F60" s="432">
        <f t="shared" si="16"/>
        <v>80</v>
      </c>
      <c r="G60" s="131"/>
      <c r="H60" s="132" t="s">
        <v>90</v>
      </c>
      <c r="I60" s="336">
        <f t="shared" si="17"/>
        <v>0</v>
      </c>
      <c r="J60" s="32"/>
      <c r="L60" s="126">
        <f t="shared" si="18"/>
        <v>2</v>
      </c>
      <c r="M60" s="126">
        <f t="shared" si="19"/>
        <v>4</v>
      </c>
      <c r="N60" s="126">
        <f t="shared" si="20"/>
        <v>0</v>
      </c>
      <c r="O60" s="398" t="s">
        <v>90</v>
      </c>
    </row>
    <row r="61" spans="1:15" ht="12.75">
      <c r="A61" s="333" t="s">
        <v>91</v>
      </c>
      <c r="B61" s="133">
        <f t="shared" si="15"/>
        <v>40</v>
      </c>
      <c r="C61" s="32"/>
      <c r="D61" s="139"/>
      <c r="E61" s="140" t="s">
        <v>91</v>
      </c>
      <c r="F61" s="335">
        <f t="shared" si="16"/>
        <v>20</v>
      </c>
      <c r="G61" s="131"/>
      <c r="H61" s="132" t="s">
        <v>91</v>
      </c>
      <c r="I61" s="336">
        <f t="shared" si="17"/>
        <v>60</v>
      </c>
      <c r="J61" s="32"/>
      <c r="L61" s="126">
        <f t="shared" si="18"/>
        <v>2</v>
      </c>
      <c r="M61" s="126">
        <f t="shared" si="19"/>
        <v>1</v>
      </c>
      <c r="N61" s="126">
        <f t="shared" si="20"/>
        <v>3</v>
      </c>
      <c r="O61" s="398" t="s">
        <v>91</v>
      </c>
    </row>
    <row r="62" spans="1:15" ht="12.75">
      <c r="A62" s="333" t="s">
        <v>92</v>
      </c>
      <c r="B62" s="133">
        <f t="shared" si="15"/>
        <v>40</v>
      </c>
      <c r="C62" s="32"/>
      <c r="D62" s="139"/>
      <c r="E62" s="140" t="s">
        <v>92</v>
      </c>
      <c r="F62" s="335">
        <f t="shared" si="16"/>
        <v>40</v>
      </c>
      <c r="G62" s="131"/>
      <c r="H62" s="132" t="s">
        <v>92</v>
      </c>
      <c r="I62" s="336">
        <f t="shared" si="17"/>
        <v>40</v>
      </c>
      <c r="J62" s="32"/>
      <c r="L62" s="126">
        <f t="shared" si="18"/>
        <v>2</v>
      </c>
      <c r="M62" s="126">
        <f t="shared" si="19"/>
        <v>2</v>
      </c>
      <c r="N62" s="126">
        <f t="shared" si="20"/>
        <v>2</v>
      </c>
      <c r="O62" s="398" t="s">
        <v>92</v>
      </c>
    </row>
    <row r="63" spans="1:15" ht="12.75">
      <c r="A63" s="132" t="s">
        <v>93</v>
      </c>
      <c r="B63" s="133">
        <f t="shared" si="15"/>
        <v>20</v>
      </c>
      <c r="C63" s="32"/>
      <c r="D63" s="139"/>
      <c r="E63" s="140" t="s">
        <v>93</v>
      </c>
      <c r="F63" s="335">
        <f t="shared" si="16"/>
        <v>60</v>
      </c>
      <c r="G63" s="131"/>
      <c r="H63" s="132" t="s">
        <v>93</v>
      </c>
      <c r="I63" s="336">
        <f t="shared" si="17"/>
        <v>40</v>
      </c>
      <c r="J63" s="32"/>
      <c r="L63" s="126">
        <f t="shared" si="18"/>
        <v>1</v>
      </c>
      <c r="M63" s="126">
        <f t="shared" si="19"/>
        <v>3</v>
      </c>
      <c r="N63" s="126">
        <f t="shared" si="20"/>
        <v>2</v>
      </c>
      <c r="O63" s="398" t="s">
        <v>93</v>
      </c>
    </row>
    <row r="64" spans="1:15" ht="12.75">
      <c r="A64" s="333" t="s">
        <v>94</v>
      </c>
      <c r="B64" s="133">
        <f t="shared" si="15"/>
        <v>20</v>
      </c>
      <c r="C64" s="32"/>
      <c r="D64" s="141"/>
      <c r="E64" s="142" t="s">
        <v>94</v>
      </c>
      <c r="F64" s="335">
        <f t="shared" si="16"/>
        <v>40</v>
      </c>
      <c r="G64" s="131"/>
      <c r="H64" s="132" t="s">
        <v>94</v>
      </c>
      <c r="I64" s="336">
        <f t="shared" si="17"/>
        <v>60</v>
      </c>
      <c r="J64" s="32"/>
      <c r="L64" s="126">
        <f t="shared" si="18"/>
        <v>1</v>
      </c>
      <c r="M64" s="126">
        <f t="shared" si="19"/>
        <v>2</v>
      </c>
      <c r="N64" s="126">
        <f t="shared" si="20"/>
        <v>3</v>
      </c>
      <c r="O64" s="398" t="s">
        <v>94</v>
      </c>
    </row>
    <row r="65" spans="1:15" ht="12.75">
      <c r="A65" s="132" t="s">
        <v>95</v>
      </c>
      <c r="B65" s="133">
        <f t="shared" si="15"/>
        <v>40</v>
      </c>
      <c r="C65" s="32"/>
      <c r="D65" s="134"/>
      <c r="E65" s="332" t="s">
        <v>95</v>
      </c>
      <c r="F65" s="335">
        <f t="shared" si="16"/>
        <v>60</v>
      </c>
      <c r="G65" s="131"/>
      <c r="H65" s="132" t="s">
        <v>95</v>
      </c>
      <c r="I65" s="336">
        <f t="shared" si="17"/>
        <v>20</v>
      </c>
      <c r="J65" s="32"/>
      <c r="L65" s="126">
        <f t="shared" si="18"/>
        <v>2</v>
      </c>
      <c r="M65" s="126">
        <f t="shared" si="19"/>
        <v>3</v>
      </c>
      <c r="N65" s="126">
        <f t="shared" si="20"/>
        <v>1</v>
      </c>
      <c r="O65" s="398" t="s">
        <v>95</v>
      </c>
    </row>
    <row r="66" spans="1:15" ht="12.75">
      <c r="A66" s="333" t="s">
        <v>96</v>
      </c>
      <c r="B66" s="133">
        <f t="shared" si="15"/>
        <v>40</v>
      </c>
      <c r="C66" s="32"/>
      <c r="D66" s="134"/>
      <c r="E66" s="135" t="s">
        <v>96</v>
      </c>
      <c r="F66" s="335">
        <f t="shared" si="16"/>
        <v>20</v>
      </c>
      <c r="G66" s="131"/>
      <c r="H66" s="132" t="s">
        <v>96</v>
      </c>
      <c r="I66" s="336">
        <f t="shared" si="17"/>
        <v>60</v>
      </c>
      <c r="J66" s="32"/>
      <c r="L66" s="126">
        <f t="shared" si="18"/>
        <v>2</v>
      </c>
      <c r="M66" s="126">
        <f t="shared" si="19"/>
        <v>1</v>
      </c>
      <c r="N66" s="126">
        <f t="shared" si="20"/>
        <v>3</v>
      </c>
      <c r="O66" s="398" t="s">
        <v>96</v>
      </c>
    </row>
    <row r="67" spans="1:15" ht="12.75">
      <c r="A67" s="333" t="s">
        <v>97</v>
      </c>
      <c r="B67" s="133">
        <f t="shared" si="15"/>
        <v>60</v>
      </c>
      <c r="C67" s="32"/>
      <c r="D67" s="134"/>
      <c r="E67" s="135" t="s">
        <v>97</v>
      </c>
      <c r="F67" s="335">
        <f t="shared" si="16"/>
        <v>20</v>
      </c>
      <c r="G67" s="131"/>
      <c r="H67" s="132" t="s">
        <v>97</v>
      </c>
      <c r="I67" s="336">
        <f t="shared" si="17"/>
        <v>40</v>
      </c>
      <c r="J67" s="32"/>
      <c r="L67" s="126">
        <f t="shared" si="18"/>
        <v>3</v>
      </c>
      <c r="M67" s="126">
        <f t="shared" si="19"/>
        <v>1</v>
      </c>
      <c r="N67" s="126">
        <f t="shared" si="20"/>
        <v>2</v>
      </c>
      <c r="O67" s="398" t="s">
        <v>97</v>
      </c>
    </row>
    <row r="68" spans="1:15" ht="13.5" thickBot="1">
      <c r="A68" s="334" t="s">
        <v>98</v>
      </c>
      <c r="B68" s="133">
        <f t="shared" si="15"/>
        <v>60</v>
      </c>
      <c r="C68" s="144"/>
      <c r="D68" s="145"/>
      <c r="E68" s="146" t="s">
        <v>98</v>
      </c>
      <c r="F68" s="335">
        <f t="shared" si="16"/>
        <v>20</v>
      </c>
      <c r="G68" s="147"/>
      <c r="H68" s="143" t="s">
        <v>98</v>
      </c>
      <c r="I68" s="336">
        <f t="shared" si="17"/>
        <v>40</v>
      </c>
      <c r="J68" s="144"/>
      <c r="L68" s="126">
        <f t="shared" si="18"/>
        <v>3</v>
      </c>
      <c r="M68" s="126">
        <f t="shared" si="19"/>
        <v>1</v>
      </c>
      <c r="N68" s="126">
        <f t="shared" si="20"/>
        <v>2</v>
      </c>
      <c r="O68" s="399" t="s">
        <v>98</v>
      </c>
    </row>
    <row r="69" ht="13.5" thickTop="1"/>
    <row r="70" spans="1:21" ht="24" thickBot="1">
      <c r="A70" s="453" t="s">
        <v>224</v>
      </c>
      <c r="B70" s="453"/>
      <c r="C70" s="453"/>
      <c r="D70" s="453"/>
      <c r="E70" s="453"/>
      <c r="F70" s="453"/>
      <c r="G70" s="453"/>
      <c r="H70" s="453"/>
      <c r="I70" s="453"/>
      <c r="J70" s="453"/>
      <c r="K70" s="453"/>
      <c r="L70" s="453"/>
      <c r="M70" s="453"/>
      <c r="N70" s="453"/>
      <c r="O70" s="453"/>
      <c r="P70" s="453"/>
      <c r="Q70" s="453"/>
      <c r="R70" s="453"/>
      <c r="S70" s="453"/>
      <c r="T70" s="453"/>
      <c r="U70" s="453"/>
    </row>
    <row r="71" spans="1:12" ht="13.5" thickTop="1">
      <c r="A71" s="127" t="s">
        <v>99</v>
      </c>
      <c r="B71" s="128"/>
      <c r="C71" s="128"/>
      <c r="D71" s="127" t="s">
        <v>100</v>
      </c>
      <c r="E71" s="128"/>
      <c r="F71" s="128"/>
      <c r="G71" s="129"/>
      <c r="H71" s="127" t="s">
        <v>212</v>
      </c>
      <c r="I71" s="128"/>
      <c r="J71" s="128"/>
      <c r="L71" t="s">
        <v>228</v>
      </c>
    </row>
    <row r="72" spans="1:14" ht="12.75">
      <c r="A72" s="130"/>
      <c r="B72" s="32"/>
      <c r="C72" s="32"/>
      <c r="D72" s="130"/>
      <c r="E72" s="32"/>
      <c r="F72" s="32"/>
      <c r="G72" s="131"/>
      <c r="H72" s="130"/>
      <c r="I72" s="32"/>
      <c r="J72" s="32"/>
      <c r="L72" s="120" t="s">
        <v>83</v>
      </c>
      <c r="M72" s="121" t="s">
        <v>84</v>
      </c>
      <c r="N72" s="122" t="s">
        <v>85</v>
      </c>
    </row>
    <row r="73" spans="1:15" ht="12.75">
      <c r="A73" s="333" t="s">
        <v>86</v>
      </c>
      <c r="B73" s="133">
        <f aca="true" t="shared" si="21" ref="B73:B84">(L73/5)*100</f>
        <v>20</v>
      </c>
      <c r="C73" s="32"/>
      <c r="D73" s="134"/>
      <c r="E73" s="135" t="s">
        <v>86</v>
      </c>
      <c r="F73" s="335">
        <f aca="true" t="shared" si="22" ref="F73:F84">(M73/5)*100</f>
        <v>20</v>
      </c>
      <c r="G73" s="131"/>
      <c r="H73" s="132" t="s">
        <v>86</v>
      </c>
      <c r="I73" s="336">
        <f aca="true" t="shared" si="23" ref="I73:I84">(N73/5)*100</f>
        <v>0</v>
      </c>
      <c r="J73" s="32"/>
      <c r="L73" s="126">
        <f>COUNTIF(W10:X10,"U")</f>
        <v>1</v>
      </c>
      <c r="M73" s="126">
        <f>COUNTIF(W10:X10,"D")</f>
        <v>1</v>
      </c>
      <c r="N73" s="126">
        <f>COUNTIF(W10:X10,"F")</f>
        <v>0</v>
      </c>
      <c r="O73" s="398" t="s">
        <v>86</v>
      </c>
    </row>
    <row r="74" spans="1:15" ht="12.75">
      <c r="A74" s="132" t="s">
        <v>88</v>
      </c>
      <c r="B74" s="133">
        <f t="shared" si="21"/>
        <v>20</v>
      </c>
      <c r="C74" s="32"/>
      <c r="D74" s="137"/>
      <c r="E74" s="138" t="s">
        <v>88</v>
      </c>
      <c r="F74" s="335">
        <f t="shared" si="22"/>
        <v>0</v>
      </c>
      <c r="G74" s="131"/>
      <c r="H74" s="132" t="s">
        <v>88</v>
      </c>
      <c r="I74" s="336">
        <f t="shared" si="23"/>
        <v>20</v>
      </c>
      <c r="J74" s="32"/>
      <c r="L74" s="126">
        <f aca="true" t="shared" si="24" ref="L74:L84">COUNTIF(W11:X11,"U")</f>
        <v>1</v>
      </c>
      <c r="M74" s="126">
        <f aca="true" t="shared" si="25" ref="M74:M84">COUNTIF(W11:X11,"D")</f>
        <v>0</v>
      </c>
      <c r="N74" s="126">
        <f aca="true" t="shared" si="26" ref="N74:N84">COUNTIF(W11:X11,"F")</f>
        <v>1</v>
      </c>
      <c r="O74" s="398" t="s">
        <v>88</v>
      </c>
    </row>
    <row r="75" spans="1:15" ht="12.75">
      <c r="A75" s="333" t="s">
        <v>89</v>
      </c>
      <c r="B75" s="133">
        <f t="shared" si="21"/>
        <v>0</v>
      </c>
      <c r="C75" s="32"/>
      <c r="D75" s="139"/>
      <c r="E75" s="430" t="s">
        <v>89</v>
      </c>
      <c r="F75" s="136">
        <f t="shared" si="22"/>
        <v>40</v>
      </c>
      <c r="G75" s="131"/>
      <c r="H75" s="132" t="s">
        <v>89</v>
      </c>
      <c r="I75" s="336">
        <f t="shared" si="23"/>
        <v>0</v>
      </c>
      <c r="J75" s="32"/>
      <c r="L75" s="126">
        <f t="shared" si="24"/>
        <v>0</v>
      </c>
      <c r="M75" s="126">
        <f t="shared" si="25"/>
        <v>2</v>
      </c>
      <c r="N75" s="126">
        <f t="shared" si="26"/>
        <v>0</v>
      </c>
      <c r="O75" s="398" t="s">
        <v>89</v>
      </c>
    </row>
    <row r="76" spans="1:15" ht="12.75">
      <c r="A76" s="333" t="s">
        <v>90</v>
      </c>
      <c r="B76" s="133">
        <f t="shared" si="21"/>
        <v>0</v>
      </c>
      <c r="C76" s="32"/>
      <c r="D76" s="139"/>
      <c r="E76" s="430" t="s">
        <v>90</v>
      </c>
      <c r="F76" s="136">
        <f t="shared" si="22"/>
        <v>40</v>
      </c>
      <c r="G76" s="131"/>
      <c r="H76" s="132" t="s">
        <v>90</v>
      </c>
      <c r="I76" s="336">
        <f t="shared" si="23"/>
        <v>0</v>
      </c>
      <c r="J76" s="32"/>
      <c r="L76" s="126">
        <f t="shared" si="24"/>
        <v>0</v>
      </c>
      <c r="M76" s="126">
        <f t="shared" si="25"/>
        <v>2</v>
      </c>
      <c r="N76" s="126">
        <f t="shared" si="26"/>
        <v>0</v>
      </c>
      <c r="O76" s="398" t="s">
        <v>90</v>
      </c>
    </row>
    <row r="77" spans="1:15" ht="12.75">
      <c r="A77" s="333" t="s">
        <v>91</v>
      </c>
      <c r="B77" s="133">
        <f t="shared" si="21"/>
        <v>20</v>
      </c>
      <c r="C77" s="32"/>
      <c r="D77" s="139"/>
      <c r="E77" s="140" t="s">
        <v>91</v>
      </c>
      <c r="F77" s="335">
        <f t="shared" si="22"/>
        <v>0</v>
      </c>
      <c r="G77" s="131"/>
      <c r="H77" s="132" t="s">
        <v>91</v>
      </c>
      <c r="I77" s="336">
        <f t="shared" si="23"/>
        <v>20</v>
      </c>
      <c r="J77" s="32"/>
      <c r="L77" s="126">
        <f t="shared" si="24"/>
        <v>1</v>
      </c>
      <c r="M77" s="126">
        <f t="shared" si="25"/>
        <v>0</v>
      </c>
      <c r="N77" s="126">
        <f t="shared" si="26"/>
        <v>1</v>
      </c>
      <c r="O77" s="398" t="s">
        <v>91</v>
      </c>
    </row>
    <row r="78" spans="1:15" ht="12.75">
      <c r="A78" s="333" t="s">
        <v>92</v>
      </c>
      <c r="B78" s="133">
        <f t="shared" si="21"/>
        <v>20</v>
      </c>
      <c r="C78" s="32"/>
      <c r="D78" s="139"/>
      <c r="E78" s="140" t="s">
        <v>92</v>
      </c>
      <c r="F78" s="335">
        <f t="shared" si="22"/>
        <v>0</v>
      </c>
      <c r="G78" s="131"/>
      <c r="H78" s="132" t="s">
        <v>92</v>
      </c>
      <c r="I78" s="336">
        <f t="shared" si="23"/>
        <v>20</v>
      </c>
      <c r="J78" s="32"/>
      <c r="L78" s="126">
        <f t="shared" si="24"/>
        <v>1</v>
      </c>
      <c r="M78" s="126">
        <f t="shared" si="25"/>
        <v>0</v>
      </c>
      <c r="N78" s="126">
        <f t="shared" si="26"/>
        <v>1</v>
      </c>
      <c r="O78" s="398" t="s">
        <v>92</v>
      </c>
    </row>
    <row r="79" spans="1:15" ht="12.75">
      <c r="A79" s="132" t="s">
        <v>93</v>
      </c>
      <c r="B79" s="133">
        <f t="shared" si="21"/>
        <v>20</v>
      </c>
      <c r="C79" s="32"/>
      <c r="D79" s="139"/>
      <c r="E79" s="140" t="s">
        <v>93</v>
      </c>
      <c r="F79" s="335">
        <f t="shared" si="22"/>
        <v>20</v>
      </c>
      <c r="G79" s="131"/>
      <c r="H79" s="132" t="s">
        <v>93</v>
      </c>
      <c r="I79" s="336">
        <f t="shared" si="23"/>
        <v>0</v>
      </c>
      <c r="J79" s="32"/>
      <c r="L79" s="126">
        <f t="shared" si="24"/>
        <v>1</v>
      </c>
      <c r="M79" s="126">
        <f t="shared" si="25"/>
        <v>1</v>
      </c>
      <c r="N79" s="126">
        <f t="shared" si="26"/>
        <v>0</v>
      </c>
      <c r="O79" s="398" t="s">
        <v>93</v>
      </c>
    </row>
    <row r="80" spans="1:15" ht="12.75">
      <c r="A80" s="333" t="s">
        <v>94</v>
      </c>
      <c r="B80" s="133">
        <f t="shared" si="21"/>
        <v>0</v>
      </c>
      <c r="C80" s="32"/>
      <c r="D80" s="141"/>
      <c r="E80" s="142" t="s">
        <v>94</v>
      </c>
      <c r="F80" s="335">
        <f t="shared" si="22"/>
        <v>20</v>
      </c>
      <c r="G80" s="131"/>
      <c r="H80" s="132" t="s">
        <v>94</v>
      </c>
      <c r="I80" s="336">
        <f t="shared" si="23"/>
        <v>20</v>
      </c>
      <c r="J80" s="32"/>
      <c r="L80" s="126">
        <f t="shared" si="24"/>
        <v>0</v>
      </c>
      <c r="M80" s="126">
        <f t="shared" si="25"/>
        <v>1</v>
      </c>
      <c r="N80" s="126">
        <f t="shared" si="26"/>
        <v>1</v>
      </c>
      <c r="O80" s="398" t="s">
        <v>94</v>
      </c>
    </row>
    <row r="81" spans="1:15" ht="12.75">
      <c r="A81" s="132" t="s">
        <v>95</v>
      </c>
      <c r="B81" s="133">
        <f t="shared" si="21"/>
        <v>40</v>
      </c>
      <c r="C81" s="32"/>
      <c r="D81" s="134"/>
      <c r="E81" s="332" t="s">
        <v>95</v>
      </c>
      <c r="F81" s="335">
        <f t="shared" si="22"/>
        <v>0</v>
      </c>
      <c r="G81" s="131"/>
      <c r="H81" s="132" t="s">
        <v>95</v>
      </c>
      <c r="I81" s="336">
        <f t="shared" si="23"/>
        <v>0</v>
      </c>
      <c r="J81" s="32"/>
      <c r="L81" s="126">
        <f t="shared" si="24"/>
        <v>2</v>
      </c>
      <c r="M81" s="126">
        <f t="shared" si="25"/>
        <v>0</v>
      </c>
      <c r="N81" s="126">
        <f t="shared" si="26"/>
        <v>0</v>
      </c>
      <c r="O81" s="398" t="s">
        <v>95</v>
      </c>
    </row>
    <row r="82" spans="1:15" ht="12.75">
      <c r="A82" s="333" t="s">
        <v>96</v>
      </c>
      <c r="B82" s="133">
        <f t="shared" si="21"/>
        <v>0</v>
      </c>
      <c r="C82" s="32"/>
      <c r="D82" s="134"/>
      <c r="E82" s="135" t="s">
        <v>96</v>
      </c>
      <c r="F82" s="335">
        <f t="shared" si="22"/>
        <v>20</v>
      </c>
      <c r="G82" s="131"/>
      <c r="H82" s="132" t="s">
        <v>96</v>
      </c>
      <c r="I82" s="336">
        <f t="shared" si="23"/>
        <v>20</v>
      </c>
      <c r="J82" s="32"/>
      <c r="L82" s="126">
        <f t="shared" si="24"/>
        <v>0</v>
      </c>
      <c r="M82" s="126">
        <f t="shared" si="25"/>
        <v>1</v>
      </c>
      <c r="N82" s="126">
        <f t="shared" si="26"/>
        <v>1</v>
      </c>
      <c r="O82" s="398" t="s">
        <v>96</v>
      </c>
    </row>
    <row r="83" spans="1:15" ht="12.75">
      <c r="A83" s="333" t="s">
        <v>97</v>
      </c>
      <c r="B83" s="133">
        <f t="shared" si="21"/>
        <v>40</v>
      </c>
      <c r="C83" s="32"/>
      <c r="D83" s="134"/>
      <c r="E83" s="135" t="s">
        <v>97</v>
      </c>
      <c r="F83" s="335">
        <f t="shared" si="22"/>
        <v>0</v>
      </c>
      <c r="G83" s="131"/>
      <c r="H83" s="132" t="s">
        <v>97</v>
      </c>
      <c r="I83" s="336">
        <f t="shared" si="23"/>
        <v>0</v>
      </c>
      <c r="J83" s="32"/>
      <c r="L83" s="126">
        <f t="shared" si="24"/>
        <v>2</v>
      </c>
      <c r="M83" s="126">
        <f t="shared" si="25"/>
        <v>0</v>
      </c>
      <c r="N83" s="126">
        <f t="shared" si="26"/>
        <v>0</v>
      </c>
      <c r="O83" s="398" t="s">
        <v>97</v>
      </c>
    </row>
    <row r="84" spans="1:15" ht="13.5" thickBot="1">
      <c r="A84" s="334" t="s">
        <v>98</v>
      </c>
      <c r="B84" s="133">
        <f t="shared" si="21"/>
        <v>40</v>
      </c>
      <c r="C84" s="144"/>
      <c r="D84" s="145"/>
      <c r="E84" s="146" t="s">
        <v>98</v>
      </c>
      <c r="F84" s="335">
        <f t="shared" si="22"/>
        <v>0</v>
      </c>
      <c r="G84" s="147"/>
      <c r="H84" s="143" t="s">
        <v>98</v>
      </c>
      <c r="I84" s="336">
        <f t="shared" si="23"/>
        <v>0</v>
      </c>
      <c r="J84" s="144"/>
      <c r="L84" s="126">
        <f t="shared" si="24"/>
        <v>2</v>
      </c>
      <c r="M84" s="126">
        <f t="shared" si="25"/>
        <v>0</v>
      </c>
      <c r="N84" s="126">
        <f t="shared" si="26"/>
        <v>0</v>
      </c>
      <c r="O84" s="399" t="s">
        <v>98</v>
      </c>
    </row>
    <row r="85" ht="13.5" thickTop="1"/>
  </sheetData>
  <mergeCells count="3">
    <mergeCell ref="A38:U38"/>
    <mergeCell ref="A54:U54"/>
    <mergeCell ref="A70:U70"/>
  </mergeCells>
  <conditionalFormatting sqref="B10:X21 H22">
    <cfRule type="cellIs" priority="1" dxfId="0" operator="equal" stopIfTrue="1">
      <formula>"U"</formula>
    </cfRule>
    <cfRule type="cellIs" priority="2" dxfId="1" operator="equal" stopIfTrue="1">
      <formula>"D"</formula>
    </cfRule>
    <cfRule type="cellIs" priority="3" dxfId="2" operator="equal" stopIfTrue="1">
      <formula>"F"</formula>
    </cfRule>
  </conditionalFormatting>
  <conditionalFormatting sqref="I25:I37 I41:I52 I57:I68 I73:I84">
    <cfRule type="cellIs" priority="4" dxfId="0" operator="greaterThanOrEqual" stopIfTrue="1">
      <formula>40</formula>
    </cfRule>
    <cfRule type="cellIs" priority="5" dxfId="2" operator="lessThan" stopIfTrue="1">
      <formula>40</formula>
    </cfRule>
  </conditionalFormatting>
  <conditionalFormatting sqref="F25:F37 F41:F52 F57:F68 F73:F84">
    <cfRule type="cellIs" priority="6" dxfId="1" operator="greaterThanOrEqual" stopIfTrue="1">
      <formula>40</formula>
    </cfRule>
    <cfRule type="cellIs" priority="7" dxfId="2" operator="lessThan" stopIfTrue="1">
      <formula>40</formula>
    </cfRule>
  </conditionalFormatting>
  <conditionalFormatting sqref="B41:B52 B37 B57:B68 B73:B84">
    <cfRule type="cellIs" priority="8" dxfId="3" operator="greaterThanOrEqual" stopIfTrue="1">
      <formula>40</formula>
    </cfRule>
    <cfRule type="cellIs" priority="9" dxfId="2" operator="lessThan" stopIfTrue="1">
      <formula>40</formula>
    </cfRule>
  </conditionalFormatting>
  <conditionalFormatting sqref="B25:B36">
    <cfRule type="cellIs" priority="10" dxfId="3" operator="greaterThanOrEqual" stopIfTrue="1">
      <formula>50</formula>
    </cfRule>
    <cfRule type="cellIs" priority="11" dxfId="2" operator="lessThan" stopIfTrue="1">
      <formula>50</formula>
    </cfRule>
  </conditionalFormatting>
  <hyperlinks>
    <hyperlink ref="A3" r:id="rId1" display="presto1@ozemail.com.au"/>
  </hyperlinks>
  <printOptions/>
  <pageMargins left="0.75" right="0.75" top="1" bottom="1" header="0.5" footer="0.5"/>
  <pageSetup horizontalDpi="300" verticalDpi="3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dc:creator>
  <cp:keywords/>
  <dc:description/>
  <cp:lastModifiedBy>Lee</cp:lastModifiedBy>
  <cp:lastPrinted>2002-01-27T19:43:59Z</cp:lastPrinted>
  <dcterms:created xsi:type="dcterms:W3CDTF">2002-01-27T17:27:22Z</dcterms:created>
  <dcterms:modified xsi:type="dcterms:W3CDTF">2006-02-18T23:30:46Z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